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mc:AlternateContent xmlns:mc="http://schemas.openxmlformats.org/markup-compatibility/2006">
    <mc:Choice Requires="x15">
      <x15ac:absPath xmlns:x15ac="http://schemas.microsoft.com/office/spreadsheetml/2010/11/ac" url="C:\Users\Danijela Anjoš\Desktop\GODIŠNJI FINANCIJSKI IZVJEŠTAJI\GODIŠNJI FINANCIJSKI IZVJEŠTAJI 2025\FIN. IZVJEŠTAJI 01.-09.2025. - OPĆINA\"/>
    </mc:Choice>
  </mc:AlternateContent>
  <xr:revisionPtr revIDLastSave="0" documentId="13_ncr:1_{B3C36FB3-C64A-42F7-BA36-955FF2356C1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950" yWindow="1275" windowWidth="17670" windowHeight="1492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C1639" i="1" s="1"/>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E22" i="7" s="1"/>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1486" i="1" s="1"/>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3" i="1" s="1"/>
  <c r="D609" i="4"/>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1" i="4" s="1"/>
  <c r="F400" i="4"/>
  <c r="F399" i="4"/>
  <c r="E398" i="4"/>
  <c r="D393" i="1" s="1"/>
  <c r="D398" i="4"/>
  <c r="F398" i="4" s="1"/>
  <c r="F397" i="4"/>
  <c r="F396" i="4"/>
  <c r="F395" i="4"/>
  <c r="F394" i="4"/>
  <c r="E393" i="4"/>
  <c r="D388" i="1" s="1"/>
  <c r="D393" i="4"/>
  <c r="F393" i="4" s="1"/>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0" i="4"/>
  <c r="F319" i="4"/>
  <c r="F318" i="4"/>
  <c r="F317" i="4"/>
  <c r="F316" i="4"/>
  <c r="F315" i="4"/>
  <c r="E314" i="4"/>
  <c r="D309" i="1" s="1"/>
  <c r="D314" i="4"/>
  <c r="F314" i="4" s="1"/>
  <c r="F313" i="4"/>
  <c r="F312" i="4"/>
  <c r="F311" i="4"/>
  <c r="E310" i="4"/>
  <c r="D305" i="1" s="1"/>
  <c r="D310" i="4"/>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49" i="4"/>
  <c r="F248" i="4"/>
  <c r="F247" i="4"/>
  <c r="E246" i="4"/>
  <c r="D242" i="1" s="1"/>
  <c r="D246" i="4"/>
  <c r="F241" i="4"/>
  <c r="F240" i="4"/>
  <c r="F239" i="4"/>
  <c r="F238" i="4"/>
  <c r="E237" i="4"/>
  <c r="D233" i="1" s="1"/>
  <c r="D237" i="4"/>
  <c r="F236" i="4"/>
  <c r="F235" i="4"/>
  <c r="E234" i="4"/>
  <c r="D230" i="1" s="1"/>
  <c r="D234" i="4"/>
  <c r="F234" i="4" s="1"/>
  <c r="F233" i="4"/>
  <c r="F232" i="4"/>
  <c r="E231" i="4"/>
  <c r="D231" i="4"/>
  <c r="F229" i="4"/>
  <c r="F228" i="4"/>
  <c r="F227" i="4"/>
  <c r="F226" i="4"/>
  <c r="E225" i="4"/>
  <c r="D221" i="1" s="1"/>
  <c r="D225" i="4"/>
  <c r="F224" i="4"/>
  <c r="F223" i="4"/>
  <c r="E222" i="4"/>
  <c r="D218" i="1" s="1"/>
  <c r="D222" i="4"/>
  <c r="F222" i="4" s="1"/>
  <c r="F220" i="4"/>
  <c r="F219" i="4"/>
  <c r="F218" i="4"/>
  <c r="F217" i="4"/>
  <c r="E216" i="4"/>
  <c r="D212" i="1" s="1"/>
  <c r="D216" i="4"/>
  <c r="F215" i="4"/>
  <c r="F214" i="4"/>
  <c r="F213" i="4"/>
  <c r="F212" i="4"/>
  <c r="F211" i="4"/>
  <c r="F210" i="4"/>
  <c r="F209" i="4"/>
  <c r="E208" i="4"/>
  <c r="D204" i="1" s="1"/>
  <c r="D208" i="4"/>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60" i="4" s="1"/>
  <c r="F159" i="4"/>
  <c r="F158" i="4"/>
  <c r="F157" i="4"/>
  <c r="F156" i="4"/>
  <c r="F155" i="4"/>
  <c r="E154" i="4"/>
  <c r="D150" i="1" s="1"/>
  <c r="D154" i="4"/>
  <c r="F154" i="4" s="1"/>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4" i="4" s="1"/>
  <c r="F133" i="4"/>
  <c r="F132" i="4"/>
  <c r="F131" i="4"/>
  <c r="F130" i="4"/>
  <c r="E129" i="4"/>
  <c r="D125" i="1" s="1"/>
  <c r="D129" i="4"/>
  <c r="F129" i="4" s="1"/>
  <c r="F128" i="4"/>
  <c r="F127" i="4"/>
  <c r="E126" i="4"/>
  <c r="D126" i="4"/>
  <c r="F123" i="4"/>
  <c r="F122" i="4"/>
  <c r="F121" i="4"/>
  <c r="E120" i="4"/>
  <c r="D116" i="1" s="1"/>
  <c r="D120" i="4"/>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F120" i="4" l="1"/>
  <c r="F126" i="4"/>
  <c r="F237" i="4"/>
  <c r="F362" i="4"/>
  <c r="F428" i="4"/>
  <c r="F246" i="4"/>
  <c r="F225" i="4"/>
  <c r="F621" i="4"/>
  <c r="F609" i="4"/>
  <c r="F379" i="4"/>
  <c r="F322" i="4"/>
  <c r="F310" i="4"/>
  <c r="F426" i="4"/>
  <c r="F269" i="4"/>
  <c r="F250" i="4"/>
  <c r="F216" i="4"/>
  <c r="F208" i="4"/>
  <c r="F178" i="4"/>
  <c r="F170" i="4"/>
  <c r="F112" i="4"/>
  <c r="F91" i="4"/>
  <c r="F83" i="4"/>
  <c r="F58" i="4"/>
  <c r="D6" i="8"/>
  <c r="C1583" i="1" s="1"/>
  <c r="H1583" i="1" s="1"/>
  <c r="C569" i="1"/>
  <c r="H569" i="1" s="1"/>
  <c r="D571" i="4"/>
  <c r="C1424" i="1"/>
  <c r="C1435" i="1"/>
  <c r="C1215" i="1"/>
  <c r="C1471" i="1"/>
  <c r="C1418" i="1"/>
  <c r="D601" i="1"/>
  <c r="H601" i="1" s="1"/>
  <c r="C137" i="1"/>
  <c r="C474" i="1"/>
  <c r="F298" i="9"/>
  <c r="E203" i="5"/>
  <c r="C221" i="1"/>
  <c r="H221" i="1" s="1"/>
  <c r="D137" i="1"/>
  <c r="C426" i="1"/>
  <c r="H426" i="1" s="1"/>
  <c r="C87" i="1"/>
  <c r="G87" i="1" s="1"/>
  <c r="C405" i="1"/>
  <c r="H405" i="1" s="1"/>
  <c r="F8" i="4"/>
  <c r="C4" i="1"/>
  <c r="H4" i="1" s="1"/>
  <c r="D40" i="1"/>
  <c r="H40" i="1" s="1"/>
  <c r="F50" i="6"/>
  <c r="C122" i="1"/>
  <c r="C575" i="1"/>
  <c r="G575" i="1" s="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D160" i="1" s="1"/>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H513" i="1"/>
  <c r="G513" i="1"/>
  <c r="H714" i="1"/>
  <c r="G714" i="1"/>
  <c r="H403" i="1"/>
  <c r="G403" i="1"/>
  <c r="H31" i="1"/>
  <c r="H52" i="1"/>
  <c r="H80" i="1"/>
  <c r="G179"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H24" i="9" s="1"/>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H575" i="1" l="1"/>
  <c r="G1585" i="1"/>
  <c r="G1583" i="1"/>
  <c r="G569" i="1"/>
  <c r="F431" i="4"/>
  <c r="G426" i="1"/>
  <c r="F597" i="4"/>
  <c r="G137" i="1"/>
  <c r="E7" i="5"/>
  <c r="I21" i="3" s="1"/>
  <c r="G246" i="1"/>
  <c r="C1628" i="1"/>
  <c r="H1628" i="1" s="1"/>
  <c r="H137" i="1"/>
  <c r="H431" i="1"/>
  <c r="G4" i="1"/>
  <c r="G601" i="1"/>
  <c r="F178" i="5"/>
  <c r="H421" i="1"/>
  <c r="G40" i="1"/>
  <c r="H336" i="1"/>
  <c r="C1207" i="1"/>
  <c r="H1207" i="1" s="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F88" i="5"/>
  <c r="C1093" i="1"/>
  <c r="H1093" i="1" s="1"/>
  <c r="H1301" i="1"/>
  <c r="H23" i="3"/>
  <c r="C1181" i="1"/>
  <c r="F177" i="5"/>
  <c r="F296" i="5"/>
  <c r="C1300" i="1"/>
  <c r="F536" i="4"/>
  <c r="D535" i="4"/>
  <c r="C530" i="1"/>
  <c r="F262" i="4"/>
  <c r="C258" i="1"/>
  <c r="E141" i="6"/>
  <c r="D1401" i="1"/>
  <c r="I26" i="3"/>
  <c r="E180" i="9"/>
  <c r="B180" i="9" s="1"/>
  <c r="H1539" i="1"/>
  <c r="G1539" i="1"/>
  <c r="D1012"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F647" i="4"/>
  <c r="C641" i="1"/>
  <c r="F629" i="4"/>
  <c r="C623"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E417" i="4" l="1"/>
  <c r="D412" i="1" s="1"/>
  <c r="E6" i="5"/>
  <c r="F308" i="4"/>
  <c r="G1628" i="1"/>
  <c r="F360" i="4"/>
  <c r="G1207" i="1"/>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F422" i="4"/>
  <c r="C412" i="1"/>
  <c r="H412" i="1" s="1"/>
  <c r="H9" i="3"/>
  <c r="I9" i="3" s="1"/>
  <c r="H303" i="1"/>
  <c r="G2" i="1"/>
  <c r="H1260" i="1"/>
  <c r="E643" i="4"/>
  <c r="D637" i="1" s="1"/>
  <c r="H355" i="1"/>
  <c r="C417" i="1"/>
  <c r="H417" i="1" s="1"/>
  <c r="D643" i="4"/>
  <c r="C637" i="1" s="1"/>
  <c r="H24" i="3"/>
  <c r="D1259" i="1"/>
  <c r="H1259" i="1" s="1"/>
  <c r="H2" i="1"/>
  <c r="D423" i="4"/>
  <c r="G20" i="9" s="1"/>
  <c r="C295" i="1"/>
  <c r="D301" i="4"/>
  <c r="F301" i="4" s="1"/>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I11" i="3" l="1"/>
  <c r="G413" i="1"/>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H7" i="3" s="1"/>
  <c r="G297" i="9"/>
  <c r="E297" i="9" s="1"/>
  <c r="B297" i="9" s="1"/>
  <c r="I18" i="3"/>
  <c r="D643" i="1"/>
  <c r="G643" i="1" s="1"/>
  <c r="E334" i="9" l="1"/>
  <c r="H643" i="1"/>
  <c r="G644" i="1"/>
  <c r="J3" i="9"/>
  <c r="H22" i="9" s="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<sst xmlns="http://schemas.openxmlformats.org/spreadsheetml/2006/main" count="4716" uniqueCount="3651">
  <si>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</si>
  <si>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</si>
  <si>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</si>
  <si>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</si>
  <si>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</si>
  <si>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</si>
  <si>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</si>
  <si>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</si>
  <si>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</si>
  <si>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</si>
  <si>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</si>
  <si>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</si>
  <si>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</si>
  <si>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</si>
  <si>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</si>
  <si>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</si>
  <si>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</si>
  <si>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</si>
  <si>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</si>
  <si>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</si>
  <si>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</si>
  <si>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</si>
  <si>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</si>
  <si>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</si>
  <si>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</si>
  <si>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</si>
  <si>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</si>
  <si>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</si>
  <si>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</si>
  <si>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</si>
  <si>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</si>
  <si>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</si>
  <si>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</si>
  <si>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</si>
  <si>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</si>
  <si>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</si>
  <si>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</si>
  <si>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</si>
  <si>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</si>
  <si>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</si>
  <si>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</si>
  <si>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</si>
  <si>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</si>
  <si>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</si>
  <si>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</si>
  <si>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</si>
  <si>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</si>
  <si>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</si>
  <si>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</si>
  <si>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</si>
  <si>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</si>
  <si>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</si>
  <si>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</si>
  <si>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</si>
  <si>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</si>
  <si>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</si>
  <si>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</si>
  <si>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</si>
  <si>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</si>
  <si>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</si>
  <si>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</si>
  <si>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</si>
  <si>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</si>
  <si>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</si>
  <si>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</si>
  <si>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</si>
  <si>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</si>
  <si>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</si>
  <si>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</si>
  <si>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</si>
  <si>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</si>
  <si>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</si>
  <si>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</si>
  <si>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</si>
  <si>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</si>
  <si>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</si>
  <si>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</si>
  <si>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</si>
  <si>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</si>
  <si>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</si>
  <si>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</si>
  <si>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</si>
  <si>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</si>
  <si>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</si>
  <si>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</si>
  <si>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</si>
  <si>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</si>
  <si>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</si>
  <si>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</si>
  <si>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</si>
  <si>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</si>
  <si>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</si>
  <si>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</si>
  <si>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</si>
  <si>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</si>
  <si>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</si>
  <si>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</si>
  <si>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</si>
  <si>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</si>
  <si>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</si>
  <si>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</si>
  <si>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</si>
  <si>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</si>
  <si>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</si>
  <si>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</si>
  <si>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</si>
  <si>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</si>
  <si>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</si>
  <si>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</si>
  <si>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</si>
  <si>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</si>
  <si>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</si>
  <si>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</si>
  <si>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</si>
  <si>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</si>
  <si>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</si>
  <si>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</si>
  <si>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</si>
  <si>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</si>
  <si>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</si>
  <si>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</si>
  <si>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</si>
  <si>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</si>
  <si>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</si>
  <si>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</si>
  <si>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</si>
  <si>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</si>
  <si>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</si>
  <si>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</si>
  <si>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</si>
  <si>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</si>
  <si>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</si>
  <si>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</si>
  <si>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</si>
  <si>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</si>
  <si>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</si>
  <si>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</si>
  <si>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</si>
  <si>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</si>
  <si>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</si>
  <si>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</si>
  <si>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</si>
  <si>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</si>
  <si>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</si>
  <si>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</si>
  <si>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</si>
  <si>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</si>
  <si>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</si>
  <si>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</si>
  <si>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</si>
  <si>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</si>
  <si>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</si>
  <si>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</si>
  <si>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</si>
  <si>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</si>
  <si>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</si>
  <si>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</si>
  <si>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</si>
  <si>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</si>
  <si>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</si>
  <si>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</si>
  <si>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</si>
  <si>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</si>
  <si>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</si>
  <si>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</si>
  <si>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</si>
  <si>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</si>
  <si>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</si>
  <si>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</si>
  <si>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</si>
  <si>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</si>
  <si>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</si>
  <si>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</si>
  <si>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</si>
  <si>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</si>
  <si>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</si>
  <si>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</si>
  <si>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</si>
  <si>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</si>
  <si>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</si>
  <si>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</si>
  <si>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</si>
  <si>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</si>
  <si>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</si>
  <si>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</si>
  <si>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</si>
  <si>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</si>
  <si>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</si>
  <si>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</si>
  <si>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</si>
  <si>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</si>
  <si>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</si>
  <si>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</si>
  <si>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</si>
  <si>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</si>
  <si>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</si>
  <si>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</si>
  <si>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</si>
  <si>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</si>
  <si>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</si>
  <si>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</si>
  <si>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</si>
  <si>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</si>
  <si>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</si>
  <si>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</si>
  <si>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</si>
  <si>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</si>
  <si>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</si>
  <si>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</si>
  <si>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</si>
  <si>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</si>
  <si>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</si>
  <si>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</si>
  <si>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</si>
  <si>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</si>
  <si>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</si>
  <si>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</si>
  <si>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</si>
  <si>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</si>
  <si>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</si>
  <si>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</si>
  <si>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</si>
  <si>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</si>
  <si>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</si>
  <si>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</si>
  <si>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</si>
  <si>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</si>
  <si>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</si>
  <si>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</si>
  <si>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</si>
  <si>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</si>
  <si>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</si>
  <si>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</si>
  <si>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</si>
  <si>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</si>
  <si>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</si>
  <si>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</si>
  <si>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</si>
  <si>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</si>
  <si>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</si>
  <si>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</si>
  <si>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</si>
  <si>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</si>
  <si>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</si>
  <si>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</si>
  <si>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</si>
  <si>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</si>
  <si>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</si>
  <si>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</si>
  <si>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</si>
  <si>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</si>
  <si>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</si>
  <si>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</si>
  <si>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</si>
  <si>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</si>
  <si>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</si>
  <si>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</si>
  <si>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</si>
  <si>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</si>
  <si>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</si>
  <si>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</si>
  <si>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</si>
  <si>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</si>
  <si>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</si>
  <si>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</si>
  <si>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</si>
  <si>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</si>
  <si>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</si>
  <si>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</si>
  <si>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</si>
  <si>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</si>
  <si>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</si>
  <si>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</si>
  <si>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</si>
  <si>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</si>
  <si>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</si>
  <si>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</si>
  <si>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</si>
  <si>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</si>
  <si>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</si>
  <si>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</si>
  <si>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</si>
  <si>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</si>
  <si>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</si>
  <si>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</si>
  <si>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</si>
  <si>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</si>
  <si>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</si>
  <si>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</si>
  <si>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</si>
  <si>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</si>
  <si>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</si>
  <si>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</si>
  <si>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</si>
  <si>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</si>
  <si>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</si>
  <si>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</si>
  <si>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</si>
  <si>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</si>
  <si>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</si>
  <si>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</si>
  <si>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</si>
  <si>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</si>
  <si>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</si>
  <si>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</si>
  <si>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</si>
  <si>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</si>
  <si>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</si>
  <si>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</si>
  <si>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</si>
  <si>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</si>
  <si>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</si>
  <si>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</si>
  <si>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</si>
  <si>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</si>
  <si>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</si>
  <si>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</si>
  <si>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</si>
  <si>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</si>
  <si>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</si>
  <si>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</si>
  <si>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</si>
  <si>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</si>
  <si>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</si>
  <si>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</si>
  <si>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</si>
  <si>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</si>
  <si>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</si>
  <si>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</si>
  <si>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</si>
  <si>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</si>
  <si>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</si>
  <si>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</si>
  <si>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</si>
  <si>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</si>
  <si>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</si>
  <si>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</si>
  <si>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</si>
  <si>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</si>
  <si>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</si>
  <si>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</si>
  <si>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</si>
  <si>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</si>
  <si>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</si>
  <si>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</si>
  <si>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</si>
  <si>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</si>
  <si>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</si>
  <si>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</si>
  <si>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</si>
  <si>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</si>
  <si>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</si>
  <si>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</si>
  <si>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</si>
  <si>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</si>
  <si>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</si>
  <si>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</si>
  <si>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</si>
  <si>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</si>
  <si>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</si>
  <si>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</si>
  <si>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</si>
  <si>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</si>
  <si>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</si>
  <si>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</si>
  <si>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</si>
  <si>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</si>
  <si>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</si>
  <si>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</si>
  <si>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</si>
  <si>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</si>
  <si>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</si>
  <si>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</si>
  <si>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</si>
  <si>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</si>
  <si>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</si>
  <si>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</si>
  <si>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</si>
  <si>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</si>
  <si>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</si>
  <si>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</si>
  <si>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</si>
  <si>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</si>
  <si>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</si>
  <si>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</si>
  <si>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</si>
  <si>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</si>
  <si>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</si>
  <si>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</si>
  <si>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</si>
  <si>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</si>
  <si>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</si>
  <si>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</si>
  <si>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</si>
  <si>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</si>
  <si>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</si>
  <si>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</si>
  <si>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</si>
  <si>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</si>
  <si>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</si>
  <si>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</si>
  <si>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</si>
  <si>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</si>
  <si>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</si>
  <si>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</si>
  <si>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</si>
  <si>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</si>
  <si>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</si>
  <si>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</si>
  <si>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</si>
  <si>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</si>
  <si>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</si>
  <si>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</si>
  <si>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</si>
  <si>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</si>
  <si>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</si>
  <si>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</si>
  <si>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</si>
  <si>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</si>
  <si>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</si>
  <si>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</si>
  <si>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</si>
  <si>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</si>
  <si>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</si>
  <si>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</si>
  <si>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</si>
  <si>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</si>
  <si>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</si>
  <si>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</si>
  <si>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</si>
  <si>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</si>
  <si>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</si>
  <si>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</si>
  <si>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</si>
  <si>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</si>
  <si>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</si>
  <si>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</si>
  <si>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</si>
  <si>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</si>
  <si>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</si>
  <si>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</si>
  <si>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</si>
  <si>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</si>
  <si>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</si>
  <si>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</si>
  <si>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</si>
  <si>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</si>
  <si>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</si>
  <si>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</si>
  <si>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</si>
  <si>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</si>
  <si>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</si>
  <si>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</si>
  <si>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</si>
  <si>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</si>
  <si>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</si>
  <si>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</si>
  <si>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</si>
  <si>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</si>
  <si>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</si>
  <si>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</si>
  <si>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</si>
  <si>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</si>
  <si>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</si>
  <si>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</si>
  <si>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</si>
  <si>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</si>
  <si>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</si>
  <si>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</si>
  <si>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</si>
  <si>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</si>
  <si>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</si>
  <si>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</si>
  <si>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</si>
  <si>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</si>
  <si>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</si>
  <si>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</si>
  <si>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</si>
  <si>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</si>
  <si>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</si>
  <si>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</si>
  <si>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</si>
  <si>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</si>
  <si>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</si>
  <si>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</si>
  <si>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</si>
  <si>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</si>
  <si>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</si>
  <si>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</si>
  <si>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</si>
  <si>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</si>
  <si>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</si>
  <si>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</si>
  <si>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</si>
  <si>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</si>
  <si>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</si>
  <si>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</si>
  <si>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</si>
  <si>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</si>
  <si>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</si>
  <si>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</si>
  <si>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</si>
  <si>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</si>
  <si>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</si>
  <si>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</si>
  <si>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</si>
  <si>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</si>
  <si>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</si>
  <si>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</si>
  <si>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</si>
  <si>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</si>
  <si>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</si>
  <si>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</si>
  <si>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</si>
  <si>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</si>
  <si>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</si>
  <si>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</si>
  <si>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</si>
  <si>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</si>
  <si>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</si>
  <si>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</si>
  <si>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</si>
  <si>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</si>
  <si>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</si>
  <si>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</si>
  <si>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</si>
  <si>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</si>
  <si>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</si>
  <si>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</si>
  <si>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</si>
  <si>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</si>
  <si>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</si>
  <si>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</si>
  <si>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</si>
  <si>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</si>
  <si>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</si>
  <si>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</si>
  <si>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</si>
  <si>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</si>
  <si>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</si>
  <si>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</si>
  <si>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</si>
  <si>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</si>
  <si>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</si>
  <si>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</si>
  <si>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</si>
  <si>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</si>
  <si>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</si>
  <si>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</si>
  <si>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</si>
  <si>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</si>
  <si>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</si>
  <si>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</si>
  <si>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</si>
  <si>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</si>
  <si>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</si>
  <si>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</si>
  <si>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</si>
  <si>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</si>
  <si>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</si>
  <si>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</si>
  <si>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</si>
  <si>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</si>
  <si>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</si>
  <si>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</si>
  <si>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</si>
  <si>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</si>
  <si>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</si>
  <si>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</si>
  <si>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</si>
  <si>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</si>
  <si>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</si>
  <si>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</si>
  <si>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</si>
  <si>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</si>
  <si>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</si>
  <si>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</si>
  <si>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</si>
  <si>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</si>
  <si>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</si>
  <si>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</si>
  <si>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</si>
  <si>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</si>
  <si>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</si>
  <si>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</si>
  <si>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</si>
  <si>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</si>
  <si>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</si>
  <si>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</si>
  <si>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</si>
  <si>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</si>
  <si>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</si>
  <si>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</si>
  <si>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</si>
  <si>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</si>
  <si>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</si>
  <si>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</si>
  <si>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</si>
  <si>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</si>
  <si>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</si>
  <si>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</si>
  <si>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</si>
  <si>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</si>
  <si>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</si>
  <si>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</si>
  <si>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</si>
  <si>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</si>
  <si>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</si>
  <si>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</si>
  <si>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</si>
  <si>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</si>
  <si>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</si>
  <si>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</si>
  <si>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</si>
  <si>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</si>
  <si>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</si>
  <si>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</si>
  <si>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</si>
  <si>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</si>
  <si>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</si>
  <si>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</si>
  <si>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</si>
  <si>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</si>
  <si>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</si>
  <si>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</si>
  <si>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</si>
  <si>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</si>
  <si>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</si>
  <si>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</si>
  <si>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</si>
  <si>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</si>
  <si>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</si>
  <si>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</si>
  <si>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</si>
  <si>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</si>
  <si>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</si>
  <si>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</si>
  <si>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</si>
  <si>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</si>
  <si>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</si>
  <si>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</si>
  <si>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</si>
  <si>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</si>
  <si>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</si>
  <si>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</si>
  <si>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</si>
  <si>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</si>
  <si>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</si>
  <si>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</si>
  <si>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</si>
  <si>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</si>
  <si>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</si>
  <si>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</si>
  <si>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</si>
  <si>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</si>
  <si>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</si>
  <si>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</si>
  <si>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</si>
  <si>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</si>
  <si>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</si>
  <si>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</si>
  <si>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</si>
  <si>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</si>
  <si>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</si>
  <si>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</si>
  <si>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</si>
  <si>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</si>
  <si>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</si>
  <si>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</si>
  <si>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</si>
  <si>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</si>
  <si>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</si>
  <si>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</si>
  <si>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</si>
  <si>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</si>
  <si>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</si>
  <si>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</si>
  <si>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</si>
  <si>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</si>
  <si>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</si>
  <si>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</si>
  <si>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</si>
  <si>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</si>
  <si>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</si>
  <si>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</si>
  <si>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</si>
  <si>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</si>
  <si>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</si>
  <si>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</si>
  <si>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</si>
  <si>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</si>
  <si>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</si>
  <si>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</si>
  <si>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</si>
  <si>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</si>
  <si>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</si>
  <si>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</si>
  <si>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</si>
  <si>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</si>
  <si>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</si>
  <si>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</si>
  <si>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</si>
  <si>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</si>
  <si>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</si>
  <si>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</si>
  <si>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</si>
  <si>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</si>
  <si>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</si>
  <si>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</si>
  <si>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</si>
  <si>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</si>
  <si>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</si>
  <si>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</si>
  <si>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</si>
  <si>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</si>
  <si>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</si>
  <si>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</si>
  <si>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</si>
  <si>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</si>
  <si>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</si>
  <si>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</si>
  <si>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</si>
  <si>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</si>
  <si>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</si>
  <si>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</si>
  <si>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</si>
  <si>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</si>
  <si>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</si>
  <si>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</si>
  <si>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</si>
  <si>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</si>
  <si>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</si>
  <si>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</si>
  <si>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</si>
  <si>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</si>
  <si>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</si>
  <si>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</si>
  <si>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</si>
  <si>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</si>
  <si>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</si>
  <si>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</si>
  <si>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</si>
  <si>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</si>
  <si>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</si>
  <si>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</si>
  <si>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</si>
  <si>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</si>
  <si>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</si>
  <si>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</si>
  <si>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</si>
  <si>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</si>
  <si>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</si>
  <si>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</si>
  <si>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</si>
  <si>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</si>
  <si>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</si>
  <si>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</si>
  <si>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</si>
  <si>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</si>
  <si>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</si>
  <si>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</si>
  <si>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</si>
  <si>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</si>
  <si>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</si>
  <si>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</si>
  <si>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</si>
  <si>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</si>
  <si>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</si>
  <si>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</si>
  <si>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</si>
  <si>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</si>
  <si>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</si>
  <si>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</si>
  <si>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</si>
  <si>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</si>
  <si>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</si>
  <si>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</si>
  <si>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</si>
  <si>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</si>
  <si>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</si>
  <si>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</si>
  <si>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</si>
  <si>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</si>
  <si>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</si>
  <si>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</si>
  <si>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</si>
  <si>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</si>
  <si>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</si>
  <si>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</si>
  <si>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</si>
  <si>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</si>
  <si>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</si>
  <si>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</si>
  <si>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</si>
  <si>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</si>
  <si>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</si>
  <si>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</si>
  <si>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</si>
  <si>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</si>
  <si>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</si>
  <si>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</si>
  <si>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</si>
  <si>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</si>
  <si>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</si>
  <si>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</si>
  <si>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</si>
  <si>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</si>
  <si>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</si>
  <si>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</si>
  <si>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</si>
  <si>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</si>
  <si>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</si>
  <si>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</si>
  <si>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</si>
  <si>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</si>
  <si>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</si>
  <si>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</si>
  <si>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</si>
  <si>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</si>
  <si>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</si>
  <si>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</si>
  <si>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</si>
  <si>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</si>
  <si>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</si>
  <si>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</si>
  <si>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</si>
  <si>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</si>
  <si>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</si>
  <si>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</si>
  <si>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</si>
  <si>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</si>
  <si>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</si>
  <si>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</si>
  <si>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</si>
  <si>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</si>
  <si>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</si>
  <si>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</si>
  <si>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</si>
  <si>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</si>
  <si>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</si>
  <si>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</si>
  <si>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</si>
  <si>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</si>
  <si>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</si>
  <si>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</si>
  <si>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</si>
  <si>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</si>
  <si>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</si>
  <si>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</si>
  <si>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</si>
  <si>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</si>
  <si>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</si>
  <si>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</si>
  <si>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</si>
  <si>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</si>
  <si>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</si>
  <si>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</si>
  <si>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</si>
  <si>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</si>
  <si>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</si>
  <si>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</si>
  <si>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</si>
  <si>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</si>
  <si>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</si>
  <si>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</si>
  <si>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</si>
  <si>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</si>
  <si>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</si>
  <si>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</si>
  <si>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</si>
  <si>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</si>
  <si>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</si>
  <si>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</si>
  <si>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</si>
  <si>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</si>
  <si>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</si>
  <si>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</si>
  <si>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</si>
  <si>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</si>
  <si>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</si>
  <si>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</si>
  <si>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</si>
  <si>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</si>
  <si>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</si>
  <si>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</si>
  <si>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</si>
  <si>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</si>
  <si>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</si>
  <si>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</si>
  <si>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</si>
  <si>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</si>
  <si>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</si>
  <si>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</si>
  <si>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</si>
  <si>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</si>
  <si>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</si>
  <si>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</si>
  <si>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</si>
  <si>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</si>
  <si>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</si>
  <si>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</si>
  <si>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</si>
  <si>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</si>
  <si>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</si>
  <si>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</si>
  <si>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</si>
  <si>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</si>
  <si>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</si>
  <si>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</si>
  <si>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</si>
  <si>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</si>
  <si>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</si>
  <si>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</si>
  <si>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</si>
  <si>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</si>
  <si>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</si>
  <si>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</si>
  <si>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</si>
  <si>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</si>
  <si>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</si>
  <si>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</si>
  <si>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</si>
  <si>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</si>
  <si>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</si>
  <si>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</si>
  <si>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</si>
  <si>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</si>
  <si>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</si>
  <si>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</si>
  <si>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</si>
  <si>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</si>
  <si>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</si>
  <si>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</si>
  <si>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</si>
  <si>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</si>
  <si>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</si>
  <si>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</si>
  <si>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</si>
  <si>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</si>
  <si>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</si>
  <si>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</si>
  <si>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</si>
  <si>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</si>
  <si>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</si>
  <si>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</si>
  <si>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</si>
  <si>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</si>
  <si>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</si>
  <si>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</si>
  <si>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</si>
  <si>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</si>
  <si>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</si>
  <si>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</si>
  <si>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</si>
  <si>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</si>
  <si>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</si>
  <si>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</si>
  <si>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</si>
  <si>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</si>
  <si>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</si>
  <si>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</si>
  <si>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</si>
  <si>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</si>
  <si>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</si>
  <si>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</si>
  <si>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</si>
  <si>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</si>
  <si>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</si>
  <si>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</si>
  <si>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</si>
  <si>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</si>
  <si>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</si>
  <si>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</si>
  <si>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</si>
  <si>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</si>
  <si>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</si>
  <si>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</si>
  <si>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</si>
  <si>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</si>
  <si>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</si>
  <si>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</si>
  <si>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</si>
  <si>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</si>
  <si>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</si>
  <si>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</si>
  <si>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</si>
  <si>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</si>
  <si>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</si>
  <si>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</si>
  <si>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</si>
  <si>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</si>
  <si>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</si>
  <si>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</si>
  <si>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</si>
  <si>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</si>
  <si>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</si>
  <si>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</si>
  <si>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</si>
  <si>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</si>
  <si>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</si>
  <si>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</si>
  <si>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</si>
  <si>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</si>
  <si>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</si>
  <si>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</si>
  <si>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</si>
  <si>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</si>
  <si>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</si>
  <si>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</si>
  <si>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</si>
  <si>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</si>
  <si>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</si>
  <si>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</si>
  <si>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</si>
  <si>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</si>
  <si>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</si>
  <si>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</si>
  <si>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</si>
  <si>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</si>
  <si>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</si>
  <si>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</si>
  <si>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</si>
  <si>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</si>
  <si>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</si>
  <si>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</si>
  <si>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</si>
  <si>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</si>
  <si>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</si>
  <si>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</si>
  <si>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</si>
  <si>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</si>
  <si>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</si>
  <si>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</si>
  <si>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</si>
  <si>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</si>
  <si>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</si>
  <si>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</si>
  <si>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</si>
  <si>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</si>
  <si>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</si>
  <si>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</si>
  <si>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</si>
  <si>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</si>
  <si>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</si>
  <si>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</si>
  <si>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</si>
  <si>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</si>
  <si>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</si>
  <si>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</si>
  <si>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</si>
  <si>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</si>
  <si>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</si>
  <si>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</si>
  <si>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</si>
  <si>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</si>
  <si>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</si>
  <si>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</si>
  <si>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</si>
  <si>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</si>
  <si>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</si>
  <si>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</si>
  <si>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</si>
  <si>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</si>
  <si>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</si>
  <si>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</si>
  <si>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</si>
  <si>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</si>
  <si>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</si>
  <si>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</si>
  <si>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</si>
  <si>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</si>
  <si>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</si>
  <si>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</si>
  <si>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</si>
  <si>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</si>
  <si>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</si>
  <si>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</si>
  <si>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</si>
  <si>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</si>
  <si>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</si>
  <si>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</si>
  <si>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</si>
  <si>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</si>
  <si>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</si>
  <si>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</si>
  <si>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</si>
  <si>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</si>
  <si>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</si>
  <si>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</si>
  <si>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</si>
  <si>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</si>
  <si>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</si>
  <si>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</si>
  <si>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</si>
  <si>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</si>
  <si>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</si>
  <si>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</si>
  <si>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</si>
  <si>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</si>
  <si>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</si>
  <si>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</si>
  <si>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</si>
  <si>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</si>
  <si>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</si>
  <si>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</si>
  <si>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</si>
  <si>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</si>
  <si>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</si>
  <si>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</si>
  <si>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</si>
  <si>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</si>
  <si>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</si>
  <si>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</si>
  <si>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</si>
  <si>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</si>
  <si>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</si>
  <si>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</si>
  <si>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</si>
  <si>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</si>
  <si>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</si>
  <si>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</si>
  <si>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</si>
  <si>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</si>
  <si>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</si>
  <si>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</si>
  <si>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</si>
  <si>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</si>
  <si>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</si>
  <si>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</si>
  <si>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</si>
  <si>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</si>
  <si>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</si>
  <si>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</si>
  <si>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</si>
  <si>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</si>
  <si>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</si>
  <si>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</si>
  <si>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</si>
  <si>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</si>
  <si>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</si>
  <si>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</si>
  <si>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</si>
  <si>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</si>
  <si>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</si>
  <si>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</si>
  <si>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</si>
  <si>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</si>
  <si>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</si>
  <si>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</si>
  <si>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</si>
  <si>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</si>
  <si>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</si>
  <si>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</si>
  <si>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</si>
  <si>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</si>
  <si>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</si>
  <si>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</si>
  <si>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</si>
  <si>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</si>
  <si>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</si>
  <si>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</si>
  <si>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</si>
  <si>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</si>
  <si>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</si>
  <si>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</si>
  <si>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</si>
  <si>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</si>
  <si>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</si>
  <si>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</si>
  <si>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</si>
  <si>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</si>
  <si>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</si>
  <si>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</si>
  <si>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</si>
  <si>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</si>
  <si>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</si>
  <si>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</si>
  <si>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</si>
  <si>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</si>
  <si>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</si>
  <si>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</si>
  <si>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</si>
  <si>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</si>
  <si>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</si>
  <si>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</si>
  <si>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</si>
  <si>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</si>
  <si>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</si>
  <si>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</si>
  <si>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</si>
  <si>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</si>
  <si>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</si>
  <si>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</si>
  <si>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</si>
  <si>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</si>
  <si>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</si>
  <si>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</si>
  <si>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</si>
  <si>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</si>
  <si>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</si>
  <si>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</si>
  <si>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</si>
  <si>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</si>
  <si>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</si>
  <si>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</si>
  <si>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</si>
  <si>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</si>
  <si>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</si>
  <si>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</si>
  <si>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</si>
  <si>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</si>
  <si>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</si>
  <si>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</si>
  <si>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</si>
  <si>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</si>
  <si>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</si>
  <si>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</si>
  <si>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</si>
  <si>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</si>
  <si>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</si>
  <si>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</si>
  <si>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</si>
  <si>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</si>
  <si>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</si>
  <si>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</si>
  <si>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</si>
  <si>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</si>
  <si>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</si>
  <si>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</si>
  <si>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</si>
  <si>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</si>
  <si>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</si>
  <si>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</si>
  <si>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</si>
  <si>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</si>
  <si>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</si>
  <si>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</si>
  <si>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</si>
  <si>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</si>
  <si>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</si>
  <si>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</si>
  <si>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</si>
  <si>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</si>
  <si>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</si>
  <si>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</si>
  <si>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</si>
  <si>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</si>
  <si>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</si>
  <si>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</si>
  <si>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</si>
  <si>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</si>
  <si>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</si>
  <si>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</si>
  <si>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</si>
  <si>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</si>
  <si>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</si>
  <si>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</si>
  <si>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</si>
  <si>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</si>
  <si>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</si>
  <si>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</si>
  <si>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</si>
  <si>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</si>
  <si>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</si>
  <si>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</si>
  <si>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</si>
  <si>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</si>
  <si>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</si>
  <si>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</si>
  <si>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</si>
  <si>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</si>
  <si>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</si>
  <si>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</si>
  <si>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</si>
  <si>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</si>
  <si>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</si>
  <si>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</si>
  <si>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</si>
  <si>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</si>
  <si>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</si>
  <si>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</si>
  <si>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</si>
  <si>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</si>
  <si>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</si>
  <si>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</si>
  <si>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</si>
  <si>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</si>
  <si>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</si>
  <si>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</si>
  <si>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</si>
  <si>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</si>
  <si>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</si>
  <si>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</si>
  <si>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</si>
  <si>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</si>
  <si>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</si>
  <si>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</si>
  <si>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</si>
  <si>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</si>
  <si>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</si>
  <si>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</si>
  <si>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</si>
  <si>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</si>
  <si>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</si>
  <si>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</si>
  <si>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</si>
  <si>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</si>
  <si>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</si>
  <si>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</si>
  <si>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</si>
  <si>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</si>
  <si>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</si>
  <si>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</si>
  <si>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</si>
  <si>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</si>
  <si>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</si>
  <si>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</si>
  <si>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</si>
  <si>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</si>
  <si>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</si>
  <si>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</si>
  <si>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</si>
  <si>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</si>
  <si>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</si>
  <si>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</si>
  <si>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</si>
  <si>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</si>
  <si>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</si>
  <si>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</si>
  <si>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</si>
  <si>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</si>
  <si>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</si>
  <si>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</si>
  <si>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</si>
  <si>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</si>
  <si>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</si>
  <si>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</si>
  <si>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</si>
  <si>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</si>
  <si>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</si>
  <si>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</si>
  <si>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</si>
  <si>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</si>
  <si>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</si>
  <si>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</si>
  <si>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</si>
  <si>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</si>
  <si>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</si>
  <si>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</si>
  <si>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</si>
  <si>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</si>
  <si>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</si>
  <si>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</si>
  <si>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</si>
  <si>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</si>
  <si>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</si>
  <si>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</si>
  <si>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</si>
  <si>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</si>
  <si>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</si>
  <si>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</si>
  <si>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</si>
  <si>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</si>
  <si>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</si>
  <si>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</si>
  <si>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</si>
  <si>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</si>
  <si>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</si>
  <si>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</si>
  <si>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</si>
  <si>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</si>
  <si>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</si>
  <si>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</si>
  <si>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</si>
  <si>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</si>
  <si>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</si>
  <si>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</si>
  <si>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</si>
  <si>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</si>
  <si>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</si>
  <si>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</si>
  <si>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</si>
  <si>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</si>
  <si>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</si>
  <si>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</si>
  <si>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</si>
  <si>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</si>
  <si>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</si>
  <si>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</si>
  <si>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</si>
  <si>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</si>
  <si>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</si>
  <si>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</si>
  <si>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</si>
  <si>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</si>
  <si>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</si>
  <si>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</si>
  <si>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</si>
  <si>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</si>
  <si>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</si>
  <si>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</si>
  <si>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</si>
  <si>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</si>
  <si>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</si>
  <si>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</si>
  <si>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</si>
  <si>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</si>
  <si>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</si>
  <si>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</si>
  <si>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</si>
  <si>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</si>
  <si>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</si>
  <si>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</si>
  <si>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</si>
  <si>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</si>
  <si>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</si>
  <si>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</si>
  <si>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</si>
  <si>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</si>
  <si>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</si>
  <si>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</si>
  <si>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</si>
  <si>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</si>
  <si>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</si>
  <si>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</si>
  <si>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</si>
  <si>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</si>
  <si>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</si>
  <si>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</si>
  <si>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</si>
  <si>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</si>
  <si>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</si>
  <si>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</si>
  <si>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</si>
  <si>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</si>
  <si>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</si>
  <si>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</si>
  <si>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</si>
  <si>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</si>
  <si>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</si>
  <si>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</si>
  <si>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</si>
  <si>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</si>
  <si>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</si>
  <si>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</si>
  <si>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</si>
  <si>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</si>
  <si>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</si>
  <si>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</si>
  <si>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</si>
  <si>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</si>
  <si>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</si>
  <si>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</si>
  <si>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</si>
  <si>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</si>
  <si>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</si>
  <si>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</si>
  <si>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</si>
  <si>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</si>
  <si>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</si>
  <si>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</si>
  <si>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</si>
  <si>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</si>
  <si>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</si>
  <si>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</si>
  <si>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</si>
  <si>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</si>
  <si>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</si>
  <si>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</si>
  <si>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</si>
  <si>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</si>
  <si>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</si>
  <si>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</si>
  <si>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</si>
  <si>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</si>
  <si>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</si>
  <si>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</si>
  <si>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</si>
  <si>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</si>
  <si>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</si>
  <si>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</si>
  <si>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</si>
  <si>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</si>
  <si>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</si>
  <si>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</si>
  <si>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</si>
  <si>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</si>
  <si>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</si>
  <si>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</si>
  <si>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</si>
  <si>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</si>
  <si>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</si>
  <si>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</si>
  <si>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</si>
  <si>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</si>
  <si>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</si>
  <si>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</si>
  <si>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</si>
  <si>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</si>
  <si>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</si>
  <si>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</si>
  <si>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</si>
  <si>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</si>
  <si>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</si>
  <si>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</si>
  <si>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</si>
  <si>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</si>
  <si>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</si>
  <si>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</si>
  <si>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</si>
  <si>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</si>
  <si>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</si>
  <si>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</si>
  <si>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</si>
  <si>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</si>
  <si>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</si>
  <si>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</si>
  <si>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</si>
  <si>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</si>
  <si>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</si>
  <si>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</si>
  <si>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</si>
  <si>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</si>
  <si>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</si>
  <si>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</si>
  <si>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</si>
  <si>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</si>
  <si>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</si>
  <si>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</si>
  <si>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</si>
  <si>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</si>
  <si>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</si>
  <si>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</si>
  <si>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</si>
  <si>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</si>
  <si>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</si>
  <si>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</si>
  <si>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</si>
  <si>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</si>
  <si>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</si>
  <si>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</si>
  <si>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</si>
  <si>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</si>
  <si>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</si>
  <si>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</si>
  <si>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</si>
  <si>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</si>
  <si>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</si>
  <si>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</si>
  <si>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</si>
  <si>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</si>
  <si>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</si>
  <si>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</si>
  <si>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</si>
  <si>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</si>
  <si>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</si>
  <si>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</si>
  <si>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</si>
  <si>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</si>
  <si>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</si>
  <si>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</si>
  <si>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</si>
  <si>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</si>
  <si>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</si>
  <si>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</si>
  <si>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</si>
  <si>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</si>
  <si>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</si>
  <si>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</si>
  <si>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</si>
  <si>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</si>
  <si>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</si>
  <si>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</si>
  <si>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</si>
  <si>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</si>
  <si>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</si>
  <si>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</si>
  <si>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</si>
  <si>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</si>
  <si>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</si>
  <si>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</si>
  <si>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</si>
  <si>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</si>
  <si>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</si>
  <si>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</si>
  <si>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</si>
  <si>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</si>
  <si>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</si>
  <si>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</si>
  <si>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</si>
  <si>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</si>
  <si>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</si>
  <si>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</si>
  <si>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</si>
  <si>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</si>
  <si>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</si>
  <si>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</si>
  <si>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</si>
  <si>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</si>
  <si>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</si>
  <si>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</si>
  <si>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</si>
  <si>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</si>
  <si>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</si>
  <si>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</si>
  <si>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</si>
  <si>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</si>
  <si>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</si>
  <si>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</si>
  <si>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</si>
  <si>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</si>
  <si>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</si>
  <si>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</si>
  <si>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</si>
  <si>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</si>
  <si>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</si>
  <si>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</si>
  <si>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</si>
  <si>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</si>
  <si>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</si>
  <si>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</si>
  <si>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</si>
  <si>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</si>
  <si>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</si>
  <si>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</si>
  <si>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</si>
  <si>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</si>
  <si>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</si>
  <si>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</si>
  <si>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</si>
  <si>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</si>
  <si>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</si>
  <si>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</si>
  <si>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</si>
  <si>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</si>
  <si>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</si>
  <si>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</si>
  <si>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</si>
  <si>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</si>
  <si>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</si>
  <si>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</si>
  <si>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</si>
  <si>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</si>
  <si>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</si>
  <si>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</si>
  <si>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</si>
  <si>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</si>
  <si>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</si>
  <si>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</si>
  <si>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</si>
  <si>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</si>
  <si>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</si>
  <si>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</si>
  <si>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</si>
  <si>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</si>
  <si>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</si>
  <si>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</si>
  <si>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</si>
  <si>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</si>
  <si>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</si>
  <si>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</si>
  <si>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</si>
  <si>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</si>
  <si>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</si>
  <si>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</si>
  <si>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</si>
  <si>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</si>
  <si>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</si>
  <si>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</si>
  <si>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</si>
  <si>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</si>
  <si>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</si>
  <si>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</si>
  <si>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</si>
  <si>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</si>
  <si>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</si>
  <si>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</si>
  <si>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</si>
  <si>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</si>
  <si>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</si>
  <si>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</si>
  <si>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</si>
  <si>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</si>
  <si>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</si>
  <si>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</si>
  <si>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</si>
  <si>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</si>
  <si>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</si>
  <si>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</si>
  <si>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</si>
  <si>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</si>
  <si>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</si>
  <si>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</si>
  <si>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</si>
  <si>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</si>
  <si>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</si>
  <si>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</si>
  <si>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</si>
  <si>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</si>
  <si>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</si>
  <si>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</si>
  <si>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</si>
  <si>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</si>
  <si>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</si>
  <si>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</si>
  <si>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</si>
  <si>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</si>
  <si>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</si>
  <si>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</si>
  <si>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</si>
  <si>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</si>
  <si>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</si>
  <si>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</si>
  <si>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</si>
  <si>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</si>
  <si>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</si>
  <si>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</si>
  <si>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</si>
  <si>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</si>
  <si>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</si>
  <si>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</si>
  <si>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</si>
  <si>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</si>
  <si>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</si>
  <si>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</si>
  <si>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</si>
  <si>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</si>
  <si>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</si>
  <si>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</si>
  <si>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</si>
  <si>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</si>
  <si>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</si>
  <si>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</si>
  <si>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</si>
  <si>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</si>
  <si>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</si>
  <si>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</si>
  <si>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</si>
  <si>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</si>
  <si>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</si>
  <si>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</si>
  <si>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</si>
  <si>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</si>
  <si>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</si>
  <si>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</si>
  <si>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</si>
  <si>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</si>
  <si>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</si>
  <si>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</si>
  <si>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</si>
  <si>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</si>
  <si>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</si>
  <si>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</si>
  <si>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</si>
  <si>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</si>
  <si>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</si>
  <si>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</si>
  <si>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</si>
  <si>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</si>
  <si>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</si>
  <si>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</si>
  <si>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</si>
  <si>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</si>
  <si>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</si>
  <si>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</si>
  <si>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</si>
  <si>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</si>
  <si>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</si>
  <si>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</si>
  <si>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</si>
  <si>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</si>
  <si>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</si>
  <si>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</si>
  <si>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</si>
  <si>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</si>
  <si>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</si>
  <si>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</si>
  <si>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</si>
  <si>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</si>
  <si>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</si>
  <si>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</si>
  <si>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</si>
  <si>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</si>
  <si>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</si>
  <si>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</si>
  <si>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</si>
  <si>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</si>
  <si>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</si>
  <si>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</si>
  <si>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</si>
  <si>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</si>
  <si>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</si>
  <si>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</si>
  <si>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</si>
  <si>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</si>
  <si>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</si>
  <si>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</si>
  <si>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</si>
  <si>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</si>
  <si>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</si>
  <si>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</si>
  <si>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</si>
  <si>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</si>
  <si>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</si>
  <si>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</si>
  <si>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</si>
  <si>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</si>
  <si>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</si>
  <si>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</si>
  <si>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</si>
  <si>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</si>
  <si>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</si>
  <si>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</si>
  <si>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</si>
  <si>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</si>
  <si>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</si>
  <si>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</si>
  <si>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</si>
  <si>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</si>
  <si>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</si>
  <si>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</si>
  <si>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</si>
  <si>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</si>
  <si>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</si>
  <si>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</si>
  <si>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</si>
  <si>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</si>
  <si>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</si>
  <si>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</si>
  <si>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</si>
  <si>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</si>
  <si>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</si>
  <si>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</si>
  <si>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</si>
  <si>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</si>
  <si>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</si>
  <si>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</si>
  <si>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</si>
  <si>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</si>
  <si>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</si>
  <si>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</si>
  <si>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</si>
  <si>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</si>
  <si>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</si>
  <si>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</si>
  <si>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</si>
  <si>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</si>
  <si>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</si>
  <si>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</si>
  <si>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</si>
  <si>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</si>
  <si>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</si>
  <si>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</si>
  <si>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</si>
  <si>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</si>
  <si>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</si>
  <si>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</si>
  <si>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</si>
  <si>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</si>
  <si>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</si>
  <si>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</si>
  <si>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</si>
  <si>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</si>
  <si>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</si>
  <si>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</si>
  <si>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</si>
  <si>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</si>
  <si>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</si>
  <si>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</si>
  <si>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</si>
  <si>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</si>
  <si>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</si>
  <si>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</si>
  <si>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</si>
  <si>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</si>
  <si>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</si>
  <si>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</si>
  <si>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</si>
  <si>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</si>
  <si>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</si>
  <si>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</si>
  <si>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</si>
  <si>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</si>
  <si>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</si>
  <si>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</si>
  <si>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</si>
  <si>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</si>
  <si>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</si>
  <si>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</si>
  <si>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</si>
  <si>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</si>
  <si>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</si>
  <si>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</si>
  <si>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</si>
  <si>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</si>
  <si>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</si>
  <si>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</si>
  <si>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</si>
  <si>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</si>
  <si>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</si>
  <si>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</si>
  <si>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</si>
  <si>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</si>
  <si>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</si>
  <si>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</si>
  <si>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</si>
  <si>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</si>
  <si>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</si>
  <si>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</si>
  <si>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</si>
  <si>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</si>
  <si>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</si>
  <si>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</si>
  <si>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</si>
  <si>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</si>
  <si>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</si>
  <si>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</si>
  <si>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</si>
  <si>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</si>
  <si>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</si>
  <si>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</si>
  <si>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</si>
  <si>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</si>
  <si>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</si>
  <si>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</si>
  <si>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</si>
  <si>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</si>
  <si>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</si>
  <si>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</si>
  <si>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</si>
  <si>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</si>
  <si>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</si>
  <si>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</si>
  <si>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</si>
  <si>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</si>
  <si>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</si>
  <si>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</si>
  <si>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</si>
  <si>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</si>
  <si>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</si>
  <si>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</si>
  <si>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</si>
  <si>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</si>
  <si>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</si>
  <si>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</si>
  <si>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</si>
  <si>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</si>
  <si>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</si>
  <si>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</si>
  <si>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</si>
  <si>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</si>
  <si>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</si>
  <si>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</si>
  <si>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</si>
  <si>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</si>
  <si>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</si>
  <si>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</si>
  <si>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</si>
  <si>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</si>
  <si>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</si>
  <si>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</si>
  <si>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</si>
  <si>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</si>
  <si>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</si>
  <si>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</si>
  <si>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</si>
  <si>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</si>
  <si>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</si>
  <si>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</si>
  <si>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</si>
  <si>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</si>
  <si>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</si>
  <si>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</si>
  <si>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</si>
  <si>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</si>
  <si>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</si>
  <si>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</si>
  <si>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</si>
  <si>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</si>
  <si>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</si>
  <si>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</si>
  <si>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</si>
  <si>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</si>
  <si>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</si>
  <si>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</si>
  <si>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</si>
  <si>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</si>
  <si>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</si>
  <si>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</si>
  <si>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</si>
  <si>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</si>
  <si>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</si>
  <si>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</si>
  <si>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</si>
  <si>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</si>
  <si>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</si>
  <si>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</si>
  <si>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</si>
  <si>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</si>
  <si>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</si>
  <si>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</si>
  <si>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</si>
  <si>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</si>
  <si>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</si>
  <si>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</si>
  <si>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</si>
  <si>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</si>
  <si>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</si>
  <si>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</si>
  <si>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</si>
  <si>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</si>
  <si>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</si>
  <si>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</si>
  <si>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</si>
  <si>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</si>
  <si>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</si>
  <si>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</si>
  <si>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</si>
  <si>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</si>
  <si>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</si>
  <si>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</si>
  <si>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</si>
  <si>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</si>
  <si>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</si>
  <si>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</si>
  <si>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</si>
  <si>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</si>
  <si>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</si>
  <si>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</si>
  <si>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</si>
  <si>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</si>
  <si>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</si>
  <si>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</si>
  <si>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</si>
  <si>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</si>
  <si>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</si>
  <si>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</si>
  <si>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</si>
  <si>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</si>
  <si>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</si>
  <si>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</si>
  <si>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</si>
  <si>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</si>
  <si>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</si>
  <si>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</si>
  <si>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</si>
  <si>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</si>
  <si>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</si>
  <si>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</si>
  <si>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</si>
  <si>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</si>
  <si>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</si>
  <si>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</si>
  <si>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</si>
  <si>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</si>
  <si>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</si>
  <si>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</si>
  <si>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</si>
  <si>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</si>
  <si>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</si>
  <si>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</si>
  <si>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</si>
  <si>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</si>
  <si>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</si>
  <si>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</si>
  <si>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</si>
  <si>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</si>
  <si>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</si>
  <si>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</si>
  <si>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</si>
  <si>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</si>
  <si>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</si>
  <si>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</si>
  <si>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</si>
  <si>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</si>
  <si>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</si>
  <si>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</si>
  <si>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</si>
  <si>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</si>
  <si>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</si>
  <si>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</si>
  <si>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</si>
  <si>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</si>
  <si>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</si>
  <si>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</si>
  <si>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</si>
  <si>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</si>
  <si>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</si>
  <si>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</si>
  <si>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</si>
  <si>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</si>
  <si>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</si>
  <si>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</si>
  <si>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</si>
  <si>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</si>
  <si>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</si>
  <si>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</si>
  <si>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</si>
  <si>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</si>
  <si>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</si>
  <si>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</si>
  <si>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</si>
  <si>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</si>
  <si>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</si>
  <si>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</si>
  <si>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</si>
  <si>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</si>
  <si>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</si>
  <si>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</si>
  <si>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</si>
  <si>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</si>
  <si>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</si>
  <si>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</si>
  <si>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</si>
  <si>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</si>
  <si>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</si>
  <si>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</si>
  <si>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</si>
  <si>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</si>
  <si>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</si>
  <si>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</si>
  <si>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</si>
  <si>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</si>
  <si>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</si>
  <si>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</si>
  <si>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</si>
  <si>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</si>
  <si>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</si>
  <si>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</si>
  <si>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</si>
  <si>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</si>
  <si>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</si>
  <si>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</si>
  <si>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</si>
  <si>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</si>
  <si>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</si>
  <si>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</si>
  <si>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</si>
  <si>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</si>
  <si>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</si>
  <si>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</si>
  <si>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</si>
  <si>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</si>
  <si>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</si>
  <si>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</si>
  <si>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</si>
  <si>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</si>
  <si>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</si>
  <si>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</si>
  <si>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</si>
  <si>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</si>
  <si>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</si>
  <si>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</si>
  <si>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</si>
  <si>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</si>
  <si>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</si>
  <si>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</si>
  <si>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</si>
  <si>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</si>
  <si>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</si>
  <si>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</si>
  <si>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</si>
  <si>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</si>
  <si>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</si>
  <si>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</si>
  <si>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</si>
  <si>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</si>
  <si>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</si>
  <si>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</si>
  <si>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</si>
  <si>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</si>
  <si>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</si>
  <si>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</si>
  <si>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</si>
  <si>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</si>
  <si>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</si>
  <si>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</si>
  <si>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</si>
  <si>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</si>
  <si>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</si>
  <si>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</si>
  <si>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</si>
  <si>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</si>
  <si>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</si>
  <si>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</si>
  <si>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</si>
  <si>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</si>
  <si>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</si>
  <si>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</si>
  <si>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</si>
  <si>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</si>
  <si>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</si>
  <si>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</si>
  <si>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</si>
  <si>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</si>
  <si>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</si>
  <si>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</si>
  <si>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</si>
  <si>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</si>
  <si>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</si>
  <si>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</si>
  <si>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</si>
  <si>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</si>
  <si>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</si>
  <si>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</si>
  <si>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</si>
  <si>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</si>
  <si>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</si>
  <si>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</si>
  <si>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</si>
  <si>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</si>
  <si>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</si>
  <si>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</si>
  <si>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</si>
  <si>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</si>
  <si>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</si>
  <si>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</si>
  <si>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</si>
  <si>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</si>
  <si>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</si>
  <si>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</si>
  <si>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</si>
  <si>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</si>
  <si>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</si>
  <si>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</si>
  <si>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</si>
  <si>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</si>
  <si>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</si>
  <si>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</si>
  <si>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</si>
  <si>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</si>
  <si>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</si>
  <si>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</si>
  <si>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</si>
  <si>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</si>
  <si>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</si>
  <si>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</si>
  <si>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</si>
  <si>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</si>
  <si>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</si>
  <si>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</si>
  <si>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</si>
  <si>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</si>
  <si>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</si>
  <si>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</si>
  <si>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</si>
  <si>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</si>
  <si>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</si>
  <si>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</si>
  <si>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</si>
  <si>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</si>
  <si>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</si>
  <si>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</si>
  <si>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</si>
  <si>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</si>
  <si>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</si>
  <si>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</si>
  <si>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</si>
  <si>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</si>
  <si>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</si>
  <si>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</si>
  <si>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</si>
  <si>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</si>
  <si>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</si>
  <si>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</si>
  <si>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</si>
  <si>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</si>
  <si>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</si>
  <si>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</si>
  <si>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</si>
  <si>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</si>
  <si>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</si>
  <si>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</si>
  <si>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</si>
  <si>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</si>
  <si>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</si>
  <si>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</si>
  <si>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</si>
  <si>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</si>
  <si>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</si>
  <si>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</si>
  <si>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</si>
  <si>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</si>
  <si>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</si>
  <si>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</si>
  <si>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</si>
  <si>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</si>
  <si>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</si>
  <si>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</si>
  <si>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</si>
  <si>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</si>
  <si>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</si>
  <si>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</si>
  <si>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</si>
  <si>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</si>
  <si>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</si>
  <si>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</si>
  <si>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</si>
  <si>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</si>
  <si>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</si>
  <si>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</si>
  <si>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</si>
  <si>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</si>
  <si>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</si>
  <si>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</si>
  <si>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</si>
  <si>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</si>
  <si>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</si>
  <si>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</si>
  <si>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</si>
  <si>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</si>
  <si>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</si>
  <si>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</si>
  <si>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</si>
  <si>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</si>
  <si>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</si>
  <si>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</si>
  <si>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</si>
  <si>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</si>
  <si>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</si>
  <si>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</si>
  <si>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</si>
  <si>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</si>
  <si>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</si>
  <si>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</si>
  <si>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</si>
  <si>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</si>
  <si>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</si>
  <si>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</si>
  <si>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</si>
  <si>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</si>
  <si>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</si>
  <si>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</si>
  <si>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</si>
  <si>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</si>
  <si>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</si>
  <si>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</si>
  <si>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</si>
  <si>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</si>
  <si>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</si>
  <si>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</si>
  <si>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</si>
  <si>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</si>
  <si>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</si>
  <si>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</si>
  <si>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</si>
  <si>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</si>
  <si>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</si>
  <si>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</si>
  <si>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</si>
  <si>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</si>
  <si>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</si>
  <si>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</si>
  <si>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</si>
  <si>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</si>
  <si>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</si>
  <si>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</si>
  <si>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</si>
  <si>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</si>
  <si>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</si>
  <si>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</si>
  <si>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</si>
  <si>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</si>
  <si>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</si>
  <si>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</si>
  <si>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</si>
  <si>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</si>
  <si>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</si>
  <si>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</si>
  <si>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</si>
  <si>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</si>
  <si>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</si>
  <si>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</si>
  <si>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</si>
  <si>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</si>
  <si>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</si>
  <si>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</si>
  <si>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</si>
  <si>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</si>
  <si>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</si>
  <si>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</si>
  <si>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</si>
  <si>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</si>
  <si>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</si>
  <si>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</si>
  <si>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</si>
  <si>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</si>
  <si>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</si>
  <si>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</si>
  <si>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</si>
  <si>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</si>
  <si>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</si>
  <si>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</si>
  <si>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</si>
  <si>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</si>
  <si>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</si>
  <si>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</si>
  <si>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</si>
  <si>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</si>
  <si>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</si>
  <si>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</si>
  <si>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</si>
  <si>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</si>
  <si>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</si>
  <si>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</si>
  <si>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</si>
  <si>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</si>
  <si>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</si>
  <si>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</si>
  <si>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</si>
  <si>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</si>
  <si>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</si>
  <si>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</si>
  <si>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</si>
  <si>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</si>
  <si>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</si>
  <si>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</si>
  <si>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</si>
  <si>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</si>
  <si>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</si>
  <si>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</si>
  <si>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</si>
  <si>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</si>
  <si>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</si>
  <si>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</si>
  <si>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</si>
  <si>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</si>
  <si>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</si>
  <si>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</si>
  <si>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</si>
  <si>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</si>
  <si>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</si>
  <si>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</si>
  <si>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</si>
  <si>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</si>
  <si>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</si>
  <si>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</si>
  <si>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</si>
  <si>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</si>
  <si>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</si>
  <si>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</si>
  <si>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</si>
  <si>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</si>
  <si>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</si>
  <si>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</si>
  <si>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</si>
  <si>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</si>
  <si>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</si>
  <si>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</si>
  <si>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</si>
  <si>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</si>
  <si>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</si>
  <si>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</si>
  <si>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</si>
  <si>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</si>
  <si>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</si>
  <si>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</si>
  <si>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</si>
  <si>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</si>
  <si>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</si>
  <si>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</si>
  <si>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</si>
  <si>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</si>
  <si>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</si>
  <si>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</si>
  <si>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</si>
  <si>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</si>
  <si>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</si>
  <si>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</si>
  <si>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</si>
  <si>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</si>
  <si>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</si>
  <si>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</si>
  <si>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</si>
  <si>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</si>
  <si>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</si>
  <si>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</si>
  <si>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</si>
  <si>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</si>
  <si>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</si>
  <si>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</si>
  <si>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</si>
  <si>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</si>
  <si>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</si>
  <si>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</si>
  <si>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</si>
  <si>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</si>
  <si>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</si>
  <si>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</si>
  <si>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</si>
  <si>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</si>
  <si>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</si>
  <si>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</si>
  <si>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</si>
  <si>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</si>
  <si>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</si>
  <si>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</si>
  <si>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</si>
  <si>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</si>
  <si>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</si>
  <si>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</si>
  <si>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</si>
  <si>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</si>
  <si>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</si>
  <si>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</si>
  <si>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</si>
  <si>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</si>
  <si>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</si>
  <si>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</si>
  <si>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</si>
  <si>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</si>
  <si>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</si>
  <si>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</si>
  <si>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</si>
  <si>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</si>
  <si>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</si>
  <si>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</si>
  <si>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</si>
  <si>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</si>
  <si>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</si>
  <si>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</si>
  <si>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</si>
  <si>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</si>
  <si>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</si>
  <si>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</si>
  <si>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</si>
  <si>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</si>
  <si>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</si>
  <si>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</si>
  <si>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</si>
  <si>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</si>
  <si>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</si>
  <si>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</si>
  <si>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</si>
  <si>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</si>
  <si>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</si>
  <si>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</si>
  <si>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</si>
  <si>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</si>
  <si>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</si>
  <si>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</si>
  <si>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</si>
  <si>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</si>
  <si>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</si>
  <si>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</si>
  <si>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</si>
  <si>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</si>
  <si>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</si>
  <si>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</si>
  <si>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</si>
  <si>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</si>
  <si>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</si>
  <si>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</si>
  <si>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</si>
  <si>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</si>
  <si>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</si>
  <si>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</si>
  <si>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</si>
  <si>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</si>
  <si>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</si>
  <si>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</si>
  <si>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</si>
  <si>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</si>
  <si>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</si>
  <si>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</si>
  <si>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</si>
  <si>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</si>
  <si>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</si>
  <si>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</si>
  <si>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</si>
  <si>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</si>
  <si>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</si>
  <si>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</si>
  <si>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</si>
  <si>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</si>
  <si>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</si>
  <si>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</si>
  <si>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</si>
  <si>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</si>
  <si>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</si>
  <si>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</si>
  <si>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</si>
  <si>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</si>
  <si>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</si>
  <si>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</si>
  <si>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</si>
  <si>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</si>
  <si>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</si>
  <si>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</si>
  <si>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</si>
  <si>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</si>
  <si>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</si>
  <si>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</si>
  <si>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</si>
  <si>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</si>
  <si>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</si>
  <si>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</si>
  <si>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</si>
  <si>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</si>
  <si>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</si>
  <si>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</si>
  <si>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</si>
  <si>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</si>
  <si>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</si>
  <si>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</si>
  <si>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</si>
  <si>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</si>
  <si>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</si>
  <si>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</si>
  <si>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</si>
  <si>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</si>
  <si>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</si>
  <si>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</si>
  <si>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</si>
  <si>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</si>
  <si>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</si>
  <si>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</si>
  <si>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</si>
  <si>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</si>
  <si>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</si>
  <si>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</si>
  <si>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</si>
  <si>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</si>
  <si>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</si>
  <si>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</si>
  <si>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</si>
  <si>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</si>
  <si>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</si>
  <si>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</si>
  <si>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</si>
  <si>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</si>
  <si>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</si>
  <si>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</si>
  <si>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</si>
  <si>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</si>
  <si>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</si>
  <si>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</si>
  <si>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</si>
  <si>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</si>
  <si>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</si>
  <si>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</si>
  <si>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</si>
  <si>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</si>
  <si>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</si>
  <si>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</si>
  <si>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</si>
  <si>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</si>
  <si>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</si>
  <si>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</si>
  <si>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</si>
  <si>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</si>
  <si>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</si>
  <si>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</si>
  <si>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</si>
  <si>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</si>
  <si>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</si>
  <si>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</si>
  <si>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</si>
  <si>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</si>
  <si>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</si>
  <si>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</si>
  <si>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</si>
  <si>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</si>
  <si>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</si>
  <si>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</si>
  <si>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</si>
  <si>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</si>
  <si>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</si>
  <si>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</si>
  <si>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</si>
  <si>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</si>
  <si>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</si>
  <si>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</si>
  <si>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</si>
  <si>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</si>
  <si>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</si>
  <si>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</si>
  <si>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</si>
  <si>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</si>
  <si>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</si>
  <si>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</si>
  <si>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</si>
  <si>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</si>
  <si>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</si>
  <si>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</si>
  <si>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</si>
  <si>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</si>
  <si>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</si>
  <si>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</si>
  <si>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</si>
  <si>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</si>
  <si>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</si>
  <si>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</si>
  <si>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</si>
  <si>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</si>
  <si>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</si>
  <si>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</si>
  <si>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</si>
  <si>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</si>
  <si>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</si>
  <si>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</si>
  <si>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</si>
  <si>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</si>
  <si>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</si>
  <si>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</si>
  <si>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</si>
  <si>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</si>
  <si>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</si>
  <si>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</si>
  <si>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</si>
  <si>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</si>
  <si>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</si>
  <si>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</si>
  <si>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</si>
  <si>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</si>
  <si>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</si>
  <si>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</si>
  <si>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</si>
  <si>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</si>
  <si>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</si>
  <si>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</si>
  <si>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</si>
  <si>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</si>
  <si>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</si>
  <si>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</si>
  <si>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</si>
  <si>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</si>
  <si>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</si>
  <si>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</si>
  <si>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</si>
  <si>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</si>
  <si>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</si>
  <si>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</si>
  <si>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</si>
  <si>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</si>
  <si>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</si>
  <si>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</si>
  <si>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</si>
  <si>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</si>
  <si>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</si>
  <si>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</si>
  <si>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</si>
  <si>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</si>
  <si>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</si>
  <si>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</si>
  <si>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</si>
  <si>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</si>
  <si>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</si>
  <si>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</si>
  <si>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</si>
  <si>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</si>
  <si>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</si>
  <si>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</si>
  <si>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</si>
  <si>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</si>
  <si>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</si>
  <si>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</si>
  <si>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</si>
  <si>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</si>
  <si>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</si>
  <si>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</si>
  <si>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</si>
  <si>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</si>
  <si>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</si>
  <si>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</si>
  <si>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</si>
  <si>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</si>
  <si>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</si>
  <si>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</si>
  <si>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</si>
  <si>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</si>
  <si>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</si>
  <si>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</si>
  <si>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</si>
  <si>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</si>
  <si>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</si>
  <si>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</si>
  <si>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</si>
  <si>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</si>
  <si>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</si>
  <si>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</si>
  <si>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</si>
  <si>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</si>
  <si>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</si>
  <si>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</si>
  <si>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</si>
  <si>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</si>
  <si>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</si>
  <si>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</si>
  <si>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</si>
  <si>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</si>
  <si>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</si>
  <si>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</si>
  <si>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</si>
  <si>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</si>
  <si>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</si>
  <si>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</si>
  <si>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</si>
  <si>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</si>
  <si>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</si>
  <si>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</si>
  <si>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</si>
  <si>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</si>
  <si>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</si>
  <si>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</si>
  <si>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</si>
  <si>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</si>
  <si>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</si>
  <si>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</si>
  <si>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</si>
  <si>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</si>
  <si>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</si>
  <si>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</si>
  <si>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</si>
  <si>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</si>
  <si>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</si>
  <si>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</si>
  <si>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</si>
  <si>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</si>
  <si>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</si>
  <si>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</si>
  <si>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</si>
  <si>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</si>
  <si>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</si>
  <si>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</si>
  <si>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</si>
  <si>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</si>
  <si>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</si>
  <si>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</si>
  <si>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</si>
  <si>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</si>
  <si>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</si>
  <si>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</si>
  <si>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</si>
  <si>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</si>
  <si>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</si>
  <si>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</si>
  <si>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</si>
  <si>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</si>
  <si>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</si>
  <si>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</si>
  <si>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</si>
  <si>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</si>
  <si>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</si>
  <si>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</si>
  <si>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</si>
  <si>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</si>
  <si>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</si>
  <si>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</si>
  <si>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</si>
  <si>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</si>
  <si>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</si>
  <si>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</si>
  <si>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</si>
  <si>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</si>
  <si>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</si>
  <si>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</si>
  <si>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</si>
  <si>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</si>
  <si>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</si>
  <si>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</si>
  <si>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</si>
  <si>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</si>
  <si>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</si>
  <si>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</si>
  <si>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</si>
  <si>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</si>
  <si>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</si>
  <si>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</si>
  <si>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</si>
  <si>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</si>
  <si>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</si>
  <si>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</si>
  <si>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</si>
  <si>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</si>
  <si>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</si>
  <si>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</si>
  <si>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</si>
  <si>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</si>
  <si>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</si>
  <si>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</si>
  <si>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</si>
  <si>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</si>
  <si>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</si>
  <si>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</si>
  <si>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</si>
  <si>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</si>
  <si>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</si>
  <si>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</si>
  <si>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</si>
  <si>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</si>
  <si>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</si>
  <si>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</si>
  <si>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</si>
  <si>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</si>
  <si>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</si>
  <si>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</si>
  <si>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</si>
  <si>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</si>
  <si>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</si>
  <si>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</si>
  <si>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</si>
  <si>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</si>
  <si>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</si>
  <si>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</si>
  <si>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</si>
  <si>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</si>
  <si>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</si>
  <si>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</si>
  <si>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</si>
  <si>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</si>
  <si>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</si>
  <si>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</si>
  <si>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</si>
  <si>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</si>
  <si>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</si>
  <si>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</si>
  <si>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</si>
  <si>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</si>
  <si>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</si>
  <si>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</si>
  <si>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</si>
  <si>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</si>
  <si>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</si>
  <si>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</si>
  <si>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</si>
  <si>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</si>
  <si>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</si>
  <si>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</si>
  <si>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</si>
  <si>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</si>
  <si>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</si>
  <si>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</si>
  <si>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</si>
  <si>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</si>
  <si>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</si>
  <si>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</si>
  <si>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</si>
  <si>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</si>
  <si>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</si>
  <si>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</si>
  <si>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</si>
  <si>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</si>
  <si>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</si>
  <si>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</si>
  <si>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</si>
  <si>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</si>
  <si>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</si>
  <si>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</si>
  <si>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</si>
  <si>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</si>
  <si>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</si>
  <si>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</si>
  <si>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</si>
  <si>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</si>
  <si>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</si>
  <si>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</si>
  <si>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</si>
  <si>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</si>
  <si>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</si>
  <si>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</si>
  <si>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</si>
  <si>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</si>
  <si>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</si>
  <si>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</si>
  <si>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</si>
  <si>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</si>
  <si>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</si>
  <si>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</si>
  <si>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</si>
  <si>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</si>
  <si>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</si>
  <si>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</si>
  <si>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</si>
  <si>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</si>
  <si>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</si>
  <si>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</si>
  <si>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</si>
  <si>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</si>
  <si>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</si>
  <si>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</si>
  <si>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</si>
  <si>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</si>
  <si>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</si>
  <si>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</si>
  <si>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</si>
  <si>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</si>
  <si>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</si>
  <si>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</si>
  <si>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</si>
  <si>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</si>
  <si>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</si>
  <si>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</si>
  <si>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</si>
  <si>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</si>
  <si>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</si>
  <si>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</si>
  <si>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</si>
  <si>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</si>
  <si>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</si>
  <si>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</si>
  <si>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</si>
  <si>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</si>
  <si>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</si>
  <si>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</si>
  <si>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</si>
  <si>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</si>
  <si>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</si>
  <si>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</si>
  <si>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</si>
  <si>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</si>
  <si>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</si>
  <si>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</si>
  <si>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</si>
  <si>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</si>
  <si>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</si>
  <si>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</si>
  <si>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</si>
  <si>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</si>
  <si>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</si>
  <si>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</si>
  <si>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</si>
  <si>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</si>
  <si>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</si>
  <si>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</si>
  <si>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</si>
  <si>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</si>
  <si>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</si>
  <si>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</si>
  <si>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</si>
  <si>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</si>
  <si>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</si>
  <si>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</si>
  <si>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</si>
  <si>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</si>
  <si>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</si>
  <si>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</si>
  <si>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</si>
  <si>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</si>
  <si>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</si>
  <si>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</si>
  <si>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</si>
  <si>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</si>
  <si>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</si>
  <si>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</si>
  <si>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</si>
  <si>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</si>
  <si>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</si>
  <si>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</si>
  <si>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</si>
  <si>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</si>
  <si>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</si>
  <si>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</si>
  <si>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</si>
  <si>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</si>
  <si>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</si>
  <si>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</si>
  <si>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</si>
  <si>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</si>
  <si>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</si>
  <si>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</si>
  <si>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</si>
  <si>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</si>
  <si>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</si>
  <si>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</si>
  <si>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</si>
  <si>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</si>
  <si>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</si>
  <si>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</si>
  <si>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</si>
  <si>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</si>
  <si>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</si>
  <si>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</si>
  <si>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</si>
  <si>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</si>
  <si>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</si>
  <si>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</si>
  <si>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</si>
  <si>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</si>
  <si>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</si>
  <si>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</si>
  <si>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</si>
  <si>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</si>
  <si>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</si>
  <si>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</si>
  <si>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</si>
  <si>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</si>
  <si>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</si>
  <si>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</si>
  <si>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</si>
  <si>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</si>
  <si>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</si>
  <si>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</si>
  <si>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</si>
  <si>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</si>
  <si>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</si>
  <si>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</si>
  <si>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</si>
  <si>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</si>
  <si>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</si>
  <si>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</si>
  <si>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</si>
  <si>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</si>
  <si>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</si>
  <si>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</si>
  <si>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</si>
  <si>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</si>
  <si>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</si>
  <si>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</si>
  <si>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</si>
  <si>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</si>
  <si>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</si>
  <si>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</si>
  <si>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</si>
  <si>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</si>
  <si>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</si>
  <si>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</si>
  <si>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</si>
  <si>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</si>
  <si>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</si>
  <si>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</si>
  <si>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</si>
  <si>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</si>
  <si>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</si>
  <si>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</si>
  <si>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</si>
  <si>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</si>
  <si>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</si>
  <si>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</si>
  <si>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</si>
  <si>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</si>
  <si>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</si>
  <si>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</si>
  <si>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</si>
  <si>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</si>
  <si>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</si>
  <si>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</si>
  <si>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</si>
  <si>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</si>
  <si>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</si>
  <si>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</si>
  <si>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</si>
  <si>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</si>
  <si>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</si>
  <si>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</si>
  <si>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</si>
  <si>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</si>
  <si>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</si>
  <si>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</si>
  <si>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</si>
  <si>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</si>
  <si>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</si>
  <si>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</si>
  <si>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</si>
  <si>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</si>
  <si>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</si>
  <si>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</si>
  <si>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</si>
  <si>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</si>
  <si>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</si>
  <si>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</si>
  <si>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</si>
  <si>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</si>
  <si>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</si>
  <si>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</si>
  <si>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</si>
  <si>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</si>
  <si>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</si>
  <si>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</si>
  <si>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</si>
  <si>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</si>
  <si>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</si>
  <si>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</si>
  <si>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</si>
  <si>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</si>
  <si>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</si>
  <si>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</si>
  <si>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</si>
  <si>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</si>
  <si>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</si>
  <si>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</si>
  <si>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</si>
  <si>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</si>
  <si>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</si>
  <si>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</si>
  <si>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</si>
  <si>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</si>
  <si>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</si>
  <si>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</si>
  <si>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</si>
  <si>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</si>
  <si>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</si>
  <si>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</si>
  <si>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</si>
  <si>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</si>
  <si>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</si>
  <si>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</si>
  <si>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</si>
  <si>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</si>
  <si>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</si>
  <si>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</si>
  <si>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</si>
  <si>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</si>
  <si>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</si>
  <si>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</si>
  <si>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</si>
  <si>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</si>
  <si>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</si>
  <si>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</si>
  <si>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</si>
  <si>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</si>
  <si>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</si>
  <si>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</si>
  <si>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</si>
  <si>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</si>
  <si>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</si>
  <si>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</si>
  <si>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</si>
  <si>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</si>
  <si>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</si>
  <si>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</si>
  <si>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</si>
  <si>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</si>
  <si>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</si>
  <si>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</si>
  <si>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</si>
  <si>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</si>
  <si>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</si>
  <si>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</si>
  <si>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</si>
  <si>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</si>
  <si>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</si>
  <si>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</si>
  <si>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</si>
  <si>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</si>
  <si>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</si>
  <si>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</si>
  <si>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</si>
  <si>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</si>
  <si>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</si>
  <si>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</si>
  <si>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</si>
  <si>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</si>
  <si>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</si>
  <si>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</si>
  <si>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</si>
  <si>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</si>
  <si>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</si>
  <si>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</si>
  <si>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</si>
  <si>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</si>
  <si>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</si>
  <si>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</si>
  <si>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</si>
  <si>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</si>
  <si>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</si>
  <si>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</si>
  <si>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</si>
  <si>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</si>
  <si>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</si>
  <si>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</si>
  <si>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</si>
  <si>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</si>
  <si>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</si>
  <si>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</si>
  <si>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</si>
  <si>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</si>
  <si>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</si>
  <si>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</si>
  <si>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</si>
  <si>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</si>
  <si>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</si>
  <si>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</si>
  <si>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</si>
  <si>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</si>
  <si>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</si>
  <si>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</si>
  <si>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</si>
  <si>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</si>
  <si>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</si>
  <si>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</si>
  <si>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</si>
  <si>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</si>
  <si>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</si>
  <si>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</si>
  <si>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</si>
  <si>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</si>
  <si>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</si>
  <si>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</si>
  <si>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</si>
  <si>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</si>
  <si>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</si>
  <si>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</si>
  <si>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</si>
  <si>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</si>
  <si>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</si>
  <si>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</si>
  <si>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</si>
  <si>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</si>
  <si>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</si>
  <si>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</si>
  <si>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</si>
  <si>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</si>
  <si>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</si>
  <si>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</si>
  <si>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</si>
  <si>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</si>
  <si>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</si>
  <si>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</si>
  <si>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</si>
  <si>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</si>
  <si>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</si>
  <si>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</si>
  <si>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</si>
  <si>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</si>
  <si>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</si>
  <si>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</si>
  <si>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</si>
  <si>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</si>
  <si>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</si>
  <si>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</si>
  <si>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</si>
  <si>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</si>
  <si>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</si>
  <si>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</si>
  <si>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</si>
  <si>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</si>
  <si>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</si>
  <si>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</si>
  <si>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</si>
  <si>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</si>
  <si>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</si>
  <si>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</si>
  <si>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</si>
  <si>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</si>
  <si>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</si>
  <si>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</si>
  <si>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</si>
  <si>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</si>
  <si>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</si>
  <si>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</si>
  <si>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</si>
  <si>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</si>
  <si>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</si>
  <si>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</si>
  <si>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</si>
  <si>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</si>
  <si>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</si>
  <si>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</si>
  <si>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</si>
  <si>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</si>
  <si>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</si>
  <si>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</si>
  <si>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</si>
  <si>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</si>
  <si>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</si>
  <si>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</si>
  <si>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</si>
  <si>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</si>
  <si>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</si>
  <si>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</si>
  <si>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</si>
  <si>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</si>
  <si>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</si>
  <si>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</si>
  <si>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</si>
  <si>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</si>
  <si>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</si>
  <si>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</si>
  <si>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</si>
  <si>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</si>
  <si>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</si>
  <si>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</si>
  <si>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</si>
  <si>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</si>
  <si>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</si>
  <si>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</si>
  <si>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</si>
  <si>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</si>
  <si>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</si>
  <si>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</si>
  <si>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</si>
  <si>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</si>
  <si>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</si>
  <si>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</si>
  <si>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</si>
  <si>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</si>
  <si>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</si>
  <si>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</si>
  <si>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</si>
  <si>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</si>
  <si>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</si>
  <si>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</si>
  <si>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</si>
  <si>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</si>
  <si>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</si>
  <si>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</si>
  <si>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</si>
  <si>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</si>
  <si>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</si>
  <si>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</si>
  <si>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</si>
  <si>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</si>
  <si>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</si>
  <si>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</si>
  <si>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</si>
  <si>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</si>
  <si>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</si>
  <si>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</si>
  <si>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</si>
  <si>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</si>
  <si>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</si>
  <si>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</si>
  <si>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</si>
  <si>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</si>
  <si>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</si>
  <si>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</si>
  <si>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</si>
  <si>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</si>
  <si>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</si>
  <si>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</si>
  <si>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</si>
  <si>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</si>
  <si>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</si>
  <si>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</si>
  <si>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</si>
  <si>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</si>
  <si>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</si>
  <si>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</si>
  <si>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</si>
  <si>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</si>
  <si>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</si>
  <si>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</si>
  <si>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</si>
  <si>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</si>
  <si>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</si>
  <si>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</si>
  <si>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</si>
  <si>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</si>
  <si>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</si>
  <si>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</si>
  <si>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</si>
  <si>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</si>
  <si>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</si>
  <si>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</si>
  <si>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</si>
  <si>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</si>
  <si>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</si>
  <si>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</si>
  <si>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</si>
  <si>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</si>
  <si>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</si>
  <si>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</si>
  <si>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</si>
  <si>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</si>
  <si>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</si>
  <si>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</si>
  <si>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</si>
  <si>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</si>
  <si>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</si>
  <si>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</si>
  <si>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</si>
  <si>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</si>
  <si>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</si>
  <si>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</si>
  <si>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</si>
  <si>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</si>
  <si>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</si>
  <si>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</si>
  <si>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</si>
  <si>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</si>
  <si>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</si>
  <si>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</si>
  <si>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</si>
  <si>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</si>
  <si>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</si>
  <si>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</si>
  <si>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</si>
  <si>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</si>
  <si>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</si>
  <si>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</si>
  <si>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</si>
  <si>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</si>
  <si>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</si>
  <si>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</si>
  <si>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</si>
  <si>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</si>
  <si>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</si>
  <si>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</si>
  <si>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</si>
  <si>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</si>
  <si>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</si>
  <si>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</si>
  <si>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</si>
  <si>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</si>
  <si>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</si>
  <si>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</si>
  <si>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</si>
  <si>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</si>
  <si>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</si>
  <si>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</si>
  <si>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</si>
  <si>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</si>
  <si>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</si>
  <si>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</si>
  <si>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</si>
  <si>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</si>
  <si>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</si>
  <si>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</si>
  <si>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</si>
  <si>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</si>
  <si>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</si>
  <si>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</si>
  <si>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</si>
  <si>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</si>
  <si>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</si>
  <si>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</si>
  <si>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</si>
  <si>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</si>
  <si>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</si>
  <si>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</si>
  <si>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</si>
  <si>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</si>
  <si>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</si>
  <si>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</si>
  <si>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</si>
  <si>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</si>
  <si>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</si>
  <si>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</si>
  <si>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</si>
  <si>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</si>
  <si>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</si>
  <si>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</si>
  <si>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</si>
  <si>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</si>
  <si>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</si>
  <si>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</si>
  <si>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</si>
  <si>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</si>
  <si>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</si>
  <si>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</si>
  <si>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</si>
  <si>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</si>
  <si>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</si>
  <si>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</si>
  <si>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</si>
  <si>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</si>
  <si>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</si>
  <si>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</si>
  <si>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</si>
  <si>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</si>
  <si>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</si>
  <si>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</si>
  <si>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</si>
  <si>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</si>
  <si>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</si>
  <si>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</si>
  <si>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</si>
  <si>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</si>
  <si>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</si>
  <si>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</si>
  <si>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</si>
  <si>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</si>
  <si>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</si>
  <si>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</si>
  <si>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</si>
  <si>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</si>
  <si>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</si>
  <si>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</si>
  <si>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</si>
  <si>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</si>
  <si>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</si>
  <si>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</si>
  <si>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</si>
  <si>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</si>
  <si>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</si>
  <si>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</si>
  <si>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</si>
  <si>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</si>
  <si>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</si>
  <si>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</si>
  <si>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</si>
  <si>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</si>
  <si>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</si>
  <si>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</si>
  <si>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</si>
  <si>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</si>
  <si>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</si>
  <si>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</si>
  <si>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</si>
  <si>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</si>
  <si>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</si>
  <si>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</si>
  <si>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</si>
  <si>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</si>
  <si>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</si>
  <si>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</si>
  <si>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</si>
  <si>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</si>
  <si>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</si>
  <si>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</si>
  <si>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</si>
  <si>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</si>
  <si>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</si>
  <si>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</si>
  <si>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</si>
  <si>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</si>
  <si>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</si>
  <si>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</si>
  <si>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</si>
  <si>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</si>
  <si>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</si>
  <si>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</si>
  <si>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</si>
  <si>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</si>
  <si>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</si>
  <si>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</si>
  <si>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</si>
  <si>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</si>
  <si>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</si>
  <si>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</si>
  <si>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</si>
  <si>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</si>
  <si>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</si>
  <si>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</si>
  <si>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</si>
  <si>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</si>
  <si>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</si>
  <si>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</si>
  <si>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</si>
  <si>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</si>
  <si>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</si>
  <si>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</si>
  <si>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</si>
  <si>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</si>
  <si>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</si>
  <si>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</si>
  <si>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</si>
  <si>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</si>
  <si>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</si>
  <si>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</si>
  <si>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</si>
  <si>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</si>
  <si>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</si>
  <si>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</si>
  <si>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</si>
  <si>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</si>
  <si>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</si>
  <si>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OPĆINA FAŽANA</t>
  </si>
  <si>
    <t>2025-09</t>
  </si>
  <si>
    <t>OPĆINA FAŽANA-FASANA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</si>
</sst>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5503734.7400000002</v>
      </c>
      <c r="D2" s="6">
        <f>'PR-RAS'!E6</f>
        <v>6358107.9100000001</v>
      </c>
      <c r="E2" s="6">
        <v>0</v>
      </c>
      <c r="F2" s="6">
        <v>0</v>
      </c>
      <c r="G2" s="7">
        <f t="shared" ref="G2:G274" si="0">(B2/1000)*(C2*1+D2*2)</f>
        <v>18219.950560000001</v>
      </c>
      <c r="H2" s="7">
        <f t="shared" ref="H2:H274" si="1">ABS(C2-ROUND(C2,0))+ABS(D2-ROUND(D2,0))</f>
        <v>0.34999999962747097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3360218.89</v>
      </c>
      <c r="D3" s="1">
        <f>'PR-RAS'!E7</f>
        <v>3882527.71</v>
      </c>
      <c r="E3" s="1">
        <v>0</v>
      </c>
      <c r="F3" s="1">
        <v>0</v>
      </c>
      <c r="G3" s="2">
        <f t="shared" si="0"/>
        <v>22250.548620000001</v>
      </c>
      <c r="H3" s="2">
        <f t="shared" si="1"/>
        <v>0.39999999990686774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2490943.33</v>
      </c>
      <c r="D4" s="1">
        <f>'PR-RAS'!E8</f>
        <v>2969594.3899999997</v>
      </c>
      <c r="E4" s="1">
        <v>0</v>
      </c>
      <c r="F4" s="1">
        <v>0</v>
      </c>
      <c r="G4" s="2">
        <f t="shared" si="0"/>
        <v>25290.39633</v>
      </c>
      <c r="H4" s="2">
        <f t="shared" si="1"/>
        <v>0.71999999973922968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1414068.72</v>
      </c>
      <c r="D5" s="1">
        <f>'PR-RAS'!E9</f>
        <v>1641850.39</v>
      </c>
      <c r="E5" s="1">
        <v>0</v>
      </c>
      <c r="F5" s="1">
        <v>0</v>
      </c>
      <c r="G5" s="2">
        <f t="shared" si="0"/>
        <v>18791.078000000001</v>
      </c>
      <c r="H5" s="2">
        <f t="shared" si="1"/>
        <v>0.66999999992549419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174136.02</v>
      </c>
      <c r="D6" s="1">
        <f>'PR-RAS'!E10</f>
        <v>161983.45000000001</v>
      </c>
      <c r="E6" s="1">
        <v>0</v>
      </c>
      <c r="F6" s="1">
        <v>0</v>
      </c>
      <c r="G6" s="2">
        <f t="shared" si="0"/>
        <v>2490.5146000000004</v>
      </c>
      <c r="H6" s="2">
        <f t="shared" si="1"/>
        <v>0.47000000000116415</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156191.01999999999</v>
      </c>
      <c r="D7" s="1">
        <f>'PR-RAS'!E11</f>
        <v>317301.01</v>
      </c>
      <c r="E7" s="1">
        <v>0</v>
      </c>
      <c r="F7" s="1">
        <v>0</v>
      </c>
      <c r="G7" s="2">
        <f t="shared" si="0"/>
        <v>4744.7582400000001</v>
      </c>
      <c r="H7" s="2">
        <f t="shared" si="1"/>
        <v>2.9999999998835847E-2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823404.07</v>
      </c>
      <c r="D8" s="1">
        <f>'PR-RAS'!E12</f>
        <v>989010.23</v>
      </c>
      <c r="E8" s="1">
        <v>0</v>
      </c>
      <c r="F8" s="1">
        <v>0</v>
      </c>
      <c r="G8" s="2">
        <f t="shared" si="0"/>
        <v>19609.971709999998</v>
      </c>
      <c r="H8" s="2">
        <f t="shared" si="1"/>
        <v>0.29999999993015081</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94353.16</v>
      </c>
      <c r="D9" s="1">
        <f>'PR-RAS'!E13</f>
        <v>0</v>
      </c>
      <c r="E9" s="1">
        <v>0</v>
      </c>
      <c r="F9" s="1">
        <v>0</v>
      </c>
      <c r="G9" s="2">
        <f t="shared" si="0"/>
        <v>754.82528000000002</v>
      </c>
      <c r="H9" s="2">
        <f t="shared" si="1"/>
        <v>0.16000000000349246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171209.66</v>
      </c>
      <c r="D11" s="1">
        <f>'PR-RAS'!E15</f>
        <v>140550.69</v>
      </c>
      <c r="E11" s="1">
        <v>0</v>
      </c>
      <c r="F11" s="1">
        <v>0</v>
      </c>
      <c r="G11" s="2">
        <f t="shared" si="0"/>
        <v>4523.1104000000005</v>
      </c>
      <c r="H11" s="2">
        <f t="shared" si="1"/>
        <v>0.64999999999417923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775559.12</v>
      </c>
      <c r="D19" s="1">
        <f>'PR-RAS'!E23</f>
        <v>814126.66</v>
      </c>
      <c r="E19" s="1">
        <v>0</v>
      </c>
      <c r="F19" s="1">
        <v>0</v>
      </c>
      <c r="G19" s="2">
        <f t="shared" si="0"/>
        <v>43268.623919999998</v>
      </c>
      <c r="H19" s="2">
        <f t="shared" si="1"/>
        <v>0.4599999999627471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296146.88</v>
      </c>
      <c r="D20" s="1">
        <f>'PR-RAS'!E24</f>
        <v>453561.59</v>
      </c>
      <c r="E20" s="1">
        <v>0</v>
      </c>
      <c r="F20" s="1">
        <v>0</v>
      </c>
      <c r="G20" s="2">
        <f t="shared" si="0"/>
        <v>22862.131140000001</v>
      </c>
      <c r="H20" s="2">
        <f t="shared" si="1"/>
        <v>0.52999999996973202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479412.24</v>
      </c>
      <c r="D23" s="1">
        <f>'PR-RAS'!E27</f>
        <v>360565.07</v>
      </c>
      <c r="E23" s="1">
        <v>0</v>
      </c>
      <c r="F23" s="1">
        <v>0</v>
      </c>
      <c r="G23" s="2">
        <f t="shared" si="0"/>
        <v>26411.932359999995</v>
      </c>
      <c r="H23" s="2">
        <f t="shared" si="1"/>
        <v>0.30999999999767169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93716.44</v>
      </c>
      <c r="D25" s="1">
        <f>'PR-RAS'!E29</f>
        <v>98806.66</v>
      </c>
      <c r="E25" s="1">
        <v>0</v>
      </c>
      <c r="F25" s="1">
        <v>0</v>
      </c>
      <c r="G25" s="2">
        <f t="shared" si="0"/>
        <v>6991.9142400000001</v>
      </c>
      <c r="H25" s="2">
        <f t="shared" si="1"/>
        <v>0.77999999999883585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93716.44</v>
      </c>
      <c r="D27" s="1">
        <f>'PR-RAS'!E31</f>
        <v>98806.66</v>
      </c>
      <c r="E27" s="1">
        <v>0</v>
      </c>
      <c r="F27" s="1">
        <v>0</v>
      </c>
      <c r="G27" s="2">
        <f t="shared" si="0"/>
        <v>7574.5737600000002</v>
      </c>
      <c r="H27" s="2">
        <f t="shared" si="1"/>
        <v>0.77999999999883585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64094</v>
      </c>
      <c r="D45" s="1">
        <f>'PR-RAS'!E49</f>
        <v>31440</v>
      </c>
      <c r="E45" s="1">
        <v>0</v>
      </c>
      <c r="F45" s="1">
        <v>0</v>
      </c>
      <c r="G45" s="2">
        <f t="shared" si="0"/>
        <v>5586.8559999999998</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20624</v>
      </c>
      <c r="D54" s="1">
        <f>'PR-RAS'!E58</f>
        <v>31440</v>
      </c>
      <c r="E54" s="1">
        <v>0</v>
      </c>
      <c r="F54" s="1">
        <v>0</v>
      </c>
      <c r="G54" s="2">
        <f t="shared" si="0"/>
        <v>4425.7119999999995</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20624</v>
      </c>
      <c r="D55" s="1">
        <f>'PR-RAS'!E59</f>
        <v>31440</v>
      </c>
      <c r="E55" s="1">
        <v>0</v>
      </c>
      <c r="F55" s="1">
        <v>0</v>
      </c>
      <c r="G55" s="2">
        <f t="shared" si="0"/>
        <v>4509.2160000000003</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25515</v>
      </c>
      <c r="D57" s="1">
        <f>'PR-RAS'!E61</f>
        <v>0</v>
      </c>
      <c r="E57" s="1">
        <v>0</v>
      </c>
      <c r="F57" s="1">
        <v>0</v>
      </c>
      <c r="G57" s="2">
        <f t="shared" si="0"/>
        <v>1428.84</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25515</v>
      </c>
      <c r="D58" s="1">
        <f>'PR-RAS'!E62</f>
        <v>0</v>
      </c>
      <c r="E58" s="1">
        <v>0</v>
      </c>
      <c r="F58" s="1">
        <v>0</v>
      </c>
      <c r="G58" s="2">
        <f t="shared" si="0"/>
        <v>1454.355</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17955</v>
      </c>
      <c r="D60" s="1">
        <f>'PR-RAS'!E64</f>
        <v>0</v>
      </c>
      <c r="E60" s="1">
        <v>0</v>
      </c>
      <c r="F60" s="1">
        <v>0</v>
      </c>
      <c r="G60" s="2">
        <f t="shared" si="0"/>
        <v>1059.345</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17955</v>
      </c>
      <c r="D61" s="1">
        <f>'PR-RAS'!E65</f>
        <v>0</v>
      </c>
      <c r="E61" s="1">
        <v>0</v>
      </c>
      <c r="F61" s="1">
        <v>0</v>
      </c>
      <c r="G61" s="2">
        <f t="shared" si="0"/>
        <v>1077.3</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401416.87999999995</v>
      </c>
      <c r="D78" s="1">
        <f>'PR-RAS'!E82</f>
        <v>452601.9</v>
      </c>
      <c r="E78" s="1">
        <v>0</v>
      </c>
      <c r="F78" s="1">
        <v>0</v>
      </c>
      <c r="G78" s="2">
        <f t="shared" si="0"/>
        <v>100609.79235999999</v>
      </c>
      <c r="H78" s="2">
        <f t="shared" si="1"/>
        <v>0.22000000003026798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314.60000000000002</v>
      </c>
      <c r="D79" s="1">
        <f>'PR-RAS'!E83</f>
        <v>259.25</v>
      </c>
      <c r="E79" s="1">
        <v>0</v>
      </c>
      <c r="F79" s="1">
        <v>0</v>
      </c>
      <c r="G79" s="2">
        <f t="shared" si="0"/>
        <v>64.981800000000007</v>
      </c>
      <c r="H79" s="2">
        <f t="shared" si="1"/>
        <v>0.64999999999997726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314.60000000000002</v>
      </c>
      <c r="D81" s="1">
        <f>'PR-RAS'!E85</f>
        <v>259.25</v>
      </c>
      <c r="E81" s="1">
        <v>0</v>
      </c>
      <c r="F81" s="1">
        <v>0</v>
      </c>
      <c r="G81" s="2">
        <f t="shared" si="0"/>
        <v>66.647999999999996</v>
      </c>
      <c r="H81" s="2">
        <f t="shared" si="1"/>
        <v>0.64999999999997726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401102.27999999997</v>
      </c>
      <c r="D87" s="1">
        <f>'PR-RAS'!E91</f>
        <v>452342.65</v>
      </c>
      <c r="E87" s="1">
        <v>0</v>
      </c>
      <c r="F87" s="1">
        <v>0</v>
      </c>
      <c r="G87" s="2">
        <f t="shared" si="0"/>
        <v>112297.73187999999</v>
      </c>
      <c r="H87" s="2">
        <f t="shared" si="1"/>
        <v>0.62999999994644895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114317.41</v>
      </c>
      <c r="D88" s="1">
        <f>'PR-RAS'!E92</f>
        <v>157855.76</v>
      </c>
      <c r="E88" s="1">
        <v>0</v>
      </c>
      <c r="F88" s="1">
        <v>0</v>
      </c>
      <c r="G88" s="2">
        <f t="shared" si="0"/>
        <v>37412.516909999998</v>
      </c>
      <c r="H88" s="2">
        <f t="shared" si="1"/>
        <v>0.64999999999417923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270360.33</v>
      </c>
      <c r="D89" s="1">
        <f>'PR-RAS'!E93</f>
        <v>273327.92</v>
      </c>
      <c r="E89" s="1">
        <v>0</v>
      </c>
      <c r="F89" s="1">
        <v>0</v>
      </c>
      <c r="G89" s="2">
        <f t="shared" si="0"/>
        <v>71897.422959999996</v>
      </c>
      <c r="H89" s="2">
        <f t="shared" si="1"/>
        <v>0.41000000003259629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15336.79</v>
      </c>
      <c r="D90" s="1">
        <f>'PR-RAS'!E94</f>
        <v>19670.689999999999</v>
      </c>
      <c r="E90" s="1">
        <v>0</v>
      </c>
      <c r="F90" s="1">
        <v>0</v>
      </c>
      <c r="G90" s="2">
        <f t="shared" si="0"/>
        <v>4866.3571299999994</v>
      </c>
      <c r="H90" s="2">
        <f t="shared" si="1"/>
        <v>0.52000000000043656</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1087.75</v>
      </c>
      <c r="D93" s="1">
        <f>'PR-RAS'!E97</f>
        <v>1488.28</v>
      </c>
      <c r="E93" s="1">
        <v>0</v>
      </c>
      <c r="F93" s="1">
        <v>0</v>
      </c>
      <c r="G93" s="2">
        <f t="shared" si="0"/>
        <v>373.91651999999999</v>
      </c>
      <c r="H93" s="2">
        <f t="shared" si="1"/>
        <v>0.52999999999997272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1662130.1700000002</v>
      </c>
      <c r="D102" s="1">
        <f>'PR-RAS'!E106</f>
        <v>1984541.4100000001</v>
      </c>
      <c r="E102" s="1">
        <v>0</v>
      </c>
      <c r="F102" s="1">
        <v>0</v>
      </c>
      <c r="G102" s="2">
        <f t="shared" si="0"/>
        <v>568752.51199000003</v>
      </c>
      <c r="H102" s="2">
        <f t="shared" si="1"/>
        <v>0.58000000030733645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521952.66000000003</v>
      </c>
      <c r="D103" s="1">
        <f>'PR-RAS'!E107</f>
        <v>555976.15999999992</v>
      </c>
      <c r="E103" s="1">
        <v>0</v>
      </c>
      <c r="F103" s="1">
        <v>0</v>
      </c>
      <c r="G103" s="2">
        <f t="shared" si="0"/>
        <v>166658.30795999998</v>
      </c>
      <c r="H103" s="2">
        <f t="shared" si="1"/>
        <v>0.49999999988358468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335455.69</v>
      </c>
      <c r="D105" s="1">
        <f>'PR-RAS'!E109</f>
        <v>352911.69</v>
      </c>
      <c r="E105" s="1">
        <v>0</v>
      </c>
      <c r="F105" s="1">
        <v>0</v>
      </c>
      <c r="G105" s="2">
        <f t="shared" si="0"/>
        <v>108293.02328000001</v>
      </c>
      <c r="H105" s="2">
        <f t="shared" si="1"/>
        <v>0.61999999999534339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63.19</v>
      </c>
      <c r="D106" s="1">
        <f>'PR-RAS'!E110</f>
        <v>37.729999999999997</v>
      </c>
      <c r="E106" s="1">
        <v>0</v>
      </c>
      <c r="F106" s="1">
        <v>0</v>
      </c>
      <c r="G106" s="2">
        <f t="shared" si="0"/>
        <v>14.558249999999997</v>
      </c>
      <c r="H106" s="2">
        <f t="shared" si="1"/>
        <v>0.46000000000000085</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186433.78</v>
      </c>
      <c r="D107" s="1">
        <f>'PR-RAS'!E111</f>
        <v>203026.74</v>
      </c>
      <c r="E107" s="1">
        <v>0</v>
      </c>
      <c r="F107" s="1">
        <v>0</v>
      </c>
      <c r="G107" s="2">
        <f t="shared" si="0"/>
        <v>62803.649559999998</v>
      </c>
      <c r="H107" s="2">
        <f t="shared" si="1"/>
        <v>0.48000000001047738</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872016.81</v>
      </c>
      <c r="D108" s="1">
        <f>'PR-RAS'!E112</f>
        <v>850101.38</v>
      </c>
      <c r="E108" s="1">
        <v>0</v>
      </c>
      <c r="F108" s="1">
        <v>0</v>
      </c>
      <c r="G108" s="2">
        <f t="shared" si="0"/>
        <v>275227.49399000005</v>
      </c>
      <c r="H108" s="2">
        <f t="shared" si="1"/>
        <v>0.56999999994877726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1068.05</v>
      </c>
      <c r="D110" s="1">
        <f>'PR-RAS'!E114</f>
        <v>120.57</v>
      </c>
      <c r="E110" s="1">
        <v>0</v>
      </c>
      <c r="F110" s="1">
        <v>0</v>
      </c>
      <c r="G110" s="2">
        <f t="shared" si="0"/>
        <v>142.70170999999999</v>
      </c>
      <c r="H110" s="2">
        <f t="shared" si="1"/>
        <v>0.47999999999996135</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870948.76</v>
      </c>
      <c r="D113" s="1">
        <f>'PR-RAS'!E117</f>
        <v>849980.81</v>
      </c>
      <c r="E113" s="1">
        <v>0</v>
      </c>
      <c r="F113" s="1">
        <v>0</v>
      </c>
      <c r="G113" s="2">
        <f t="shared" si="0"/>
        <v>287941.96256000001</v>
      </c>
      <c r="H113" s="2">
        <f t="shared" si="1"/>
        <v>0.42999999993480742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268160.7</v>
      </c>
      <c r="D116" s="1">
        <f>'PR-RAS'!E120</f>
        <v>578463.87</v>
      </c>
      <c r="E116" s="1">
        <v>0</v>
      </c>
      <c r="F116" s="1">
        <v>0</v>
      </c>
      <c r="G116" s="2">
        <f t="shared" si="0"/>
        <v>163885.17060000001</v>
      </c>
      <c r="H116" s="2">
        <f t="shared" si="1"/>
        <v>0.42999999999301508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20982.38</v>
      </c>
      <c r="D117" s="1">
        <f>'PR-RAS'!E121</f>
        <v>224962.88</v>
      </c>
      <c r="E117" s="1">
        <v>0</v>
      </c>
      <c r="F117" s="1">
        <v>0</v>
      </c>
      <c r="G117" s="2">
        <f t="shared" si="0"/>
        <v>54625.344240000006</v>
      </c>
      <c r="H117" s="2">
        <f t="shared" si="1"/>
        <v>0.49999999999636202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247178.32</v>
      </c>
      <c r="D118" s="1">
        <f>'PR-RAS'!E122</f>
        <v>353500.99</v>
      </c>
      <c r="E118" s="1">
        <v>0</v>
      </c>
      <c r="F118" s="1">
        <v>0</v>
      </c>
      <c r="G118" s="2">
        <f t="shared" si="0"/>
        <v>111639.09510000001</v>
      </c>
      <c r="H118" s="2">
        <f t="shared" si="1"/>
        <v>0.33000000001629815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5545.45</v>
      </c>
      <c r="D121" s="1">
        <f>'PR-RAS'!E125</f>
        <v>0</v>
      </c>
      <c r="E121" s="1">
        <v>0</v>
      </c>
      <c r="F121" s="1">
        <v>0</v>
      </c>
      <c r="G121" s="2">
        <f t="shared" si="0"/>
        <v>665.45399999999995</v>
      </c>
      <c r="H121" s="2">
        <f t="shared" si="1"/>
        <v>0.4499999999998181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5545.45</v>
      </c>
      <c r="D122" s="1">
        <f>'PR-RAS'!E126</f>
        <v>0</v>
      </c>
      <c r="E122" s="1">
        <v>0</v>
      </c>
      <c r="F122" s="1">
        <v>0</v>
      </c>
      <c r="G122" s="2">
        <f t="shared" si="0"/>
        <v>670.99944999999991</v>
      </c>
      <c r="H122" s="2">
        <f t="shared" si="1"/>
        <v>0.4499999999998181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5545.45</v>
      </c>
      <c r="D124" s="1">
        <f>'PR-RAS'!E128</f>
        <v>0</v>
      </c>
      <c r="E124" s="1">
        <v>0</v>
      </c>
      <c r="F124" s="1">
        <v>0</v>
      </c>
      <c r="G124" s="2">
        <f t="shared" si="0"/>
        <v>682.09034999999994</v>
      </c>
      <c r="H124" s="2">
        <f t="shared" si="1"/>
        <v>0.4499999999998181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10329.35</v>
      </c>
      <c r="D136" s="1">
        <f>'PR-RAS'!E140</f>
        <v>6996.89</v>
      </c>
      <c r="E136" s="1">
        <v>0</v>
      </c>
      <c r="F136" s="1">
        <v>0</v>
      </c>
      <c r="G136" s="2">
        <f t="shared" si="0"/>
        <v>3283.6225500000005</v>
      </c>
      <c r="H136" s="2">
        <f t="shared" si="1"/>
        <v>0.46000000000003638</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8086</v>
      </c>
      <c r="D137" s="1">
        <f>'PR-RAS'!E141</f>
        <v>5400.46</v>
      </c>
      <c r="E137" s="1">
        <v>0</v>
      </c>
      <c r="F137" s="1">
        <v>0</v>
      </c>
      <c r="G137" s="2">
        <f t="shared" si="0"/>
        <v>2568.6211199999998</v>
      </c>
      <c r="H137" s="2">
        <f t="shared" si="1"/>
        <v>0.46000000000003638</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8086</v>
      </c>
      <c r="D142" s="1">
        <f>'PR-RAS'!E146</f>
        <v>5400.46</v>
      </c>
      <c r="E142" s="1">
        <v>0</v>
      </c>
      <c r="F142" s="1">
        <v>0</v>
      </c>
      <c r="G142" s="2">
        <f t="shared" si="0"/>
        <v>2663.0557199999994</v>
      </c>
      <c r="H142" s="2">
        <f t="shared" si="1"/>
        <v>0.46000000000003638</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2243.35</v>
      </c>
      <c r="D147" s="1">
        <f>'PR-RAS'!E151</f>
        <v>1596.43</v>
      </c>
      <c r="E147" s="1">
        <v>0</v>
      </c>
      <c r="F147" s="1">
        <v>0</v>
      </c>
      <c r="G147" s="2">
        <f t="shared" si="0"/>
        <v>793.68665999999996</v>
      </c>
      <c r="H147" s="2">
        <f t="shared" si="1"/>
        <v>0.77999999999997272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3225535.29</v>
      </c>
      <c r="D148" s="1">
        <f>'PR-RAS'!E152</f>
        <v>4260735.5499999989</v>
      </c>
      <c r="E148" s="1">
        <v>0</v>
      </c>
      <c r="F148" s="1">
        <v>0</v>
      </c>
      <c r="G148" s="2">
        <f t="shared" si="0"/>
        <v>1726809.9393299995</v>
      </c>
      <c r="H148" s="2">
        <f t="shared" si="1"/>
        <v>0.74000000115483999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262929.28000000003</v>
      </c>
      <c r="D149" s="1">
        <f>'PR-RAS'!E153</f>
        <v>354425.67</v>
      </c>
      <c r="E149" s="1">
        <v>0</v>
      </c>
      <c r="F149" s="1">
        <v>0</v>
      </c>
      <c r="G149" s="2">
        <f t="shared" si="0"/>
        <v>143823.53175999998</v>
      </c>
      <c r="H149" s="2">
        <f t="shared" si="1"/>
        <v>0.61000000004423782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208720.21</v>
      </c>
      <c r="D150" s="1">
        <f>'PR-RAS'!E154</f>
        <v>287501.06</v>
      </c>
      <c r="E150" s="1">
        <v>0</v>
      </c>
      <c r="F150" s="1">
        <v>0</v>
      </c>
      <c r="G150" s="2">
        <f t="shared" si="0"/>
        <v>116774.62716999999</v>
      </c>
      <c r="H150" s="2">
        <f t="shared" si="1"/>
        <v>0.26999999998952262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208720.21</v>
      </c>
      <c r="D151" s="1">
        <f>'PR-RAS'!E155</f>
        <v>287501.06</v>
      </c>
      <c r="E151" s="1">
        <v>0</v>
      </c>
      <c r="F151" s="1">
        <v>0</v>
      </c>
      <c r="G151" s="2">
        <f t="shared" si="0"/>
        <v>117558.3495</v>
      </c>
      <c r="H151" s="2">
        <f t="shared" si="1"/>
        <v>0.26999999998952262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21634.7</v>
      </c>
      <c r="D155" s="1">
        <f>'PR-RAS'!E159</f>
        <v>21864.53</v>
      </c>
      <c r="E155" s="1">
        <v>0</v>
      </c>
      <c r="F155" s="1">
        <v>0</v>
      </c>
      <c r="G155" s="2">
        <f t="shared" si="0"/>
        <v>10066.019039999999</v>
      </c>
      <c r="H155" s="2">
        <f t="shared" si="1"/>
        <v>0.77000000000043656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32574.37</v>
      </c>
      <c r="D156" s="1">
        <f>'PR-RAS'!E160</f>
        <v>45060.08</v>
      </c>
      <c r="E156" s="1">
        <v>0</v>
      </c>
      <c r="F156" s="1">
        <v>0</v>
      </c>
      <c r="G156" s="2">
        <f t="shared" si="0"/>
        <v>19017.652149999998</v>
      </c>
      <c r="H156" s="2">
        <f t="shared" si="1"/>
        <v>0.4500000000007276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32574.37</v>
      </c>
      <c r="D158" s="1">
        <f>'PR-RAS'!E162</f>
        <v>45060.08</v>
      </c>
      <c r="E158" s="1">
        <v>0</v>
      </c>
      <c r="F158" s="1">
        <v>0</v>
      </c>
      <c r="G158" s="2">
        <f t="shared" si="0"/>
        <v>19263.041209999999</v>
      </c>
      <c r="H158" s="2">
        <f t="shared" si="1"/>
        <v>0.4500000000007276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1867510.1</v>
      </c>
      <c r="D160" s="1">
        <f>'PR-RAS'!E164</f>
        <v>2439870.4399999995</v>
      </c>
      <c r="E160" s="1">
        <v>0</v>
      </c>
      <c r="F160" s="1">
        <v>0</v>
      </c>
      <c r="G160" s="2">
        <f t="shared" si="0"/>
        <v>1072812.9058199998</v>
      </c>
      <c r="H160" s="2">
        <f t="shared" si="1"/>
        <v>0.53999999957159162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10380.379999999999</v>
      </c>
      <c r="D161" s="1">
        <f>'PR-RAS'!E165</f>
        <v>6452.43</v>
      </c>
      <c r="E161" s="1">
        <v>0</v>
      </c>
      <c r="F161" s="1">
        <v>0</v>
      </c>
      <c r="G161" s="2">
        <f t="shared" si="0"/>
        <v>3725.6383999999998</v>
      </c>
      <c r="H161" s="2">
        <f t="shared" si="1"/>
        <v>0.80999999999949068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5536.73</v>
      </c>
      <c r="D162" s="1">
        <f>'PR-RAS'!E166</f>
        <v>2048.98</v>
      </c>
      <c r="E162" s="1">
        <v>0</v>
      </c>
      <c r="F162" s="1">
        <v>0</v>
      </c>
      <c r="G162" s="2">
        <f t="shared" si="0"/>
        <v>1551.1850899999997</v>
      </c>
      <c r="H162" s="2">
        <f t="shared" si="1"/>
        <v>0.29000000000041837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3728.65</v>
      </c>
      <c r="D163" s="1">
        <f>'PR-RAS'!E167</f>
        <v>3418.95</v>
      </c>
      <c r="E163" s="1">
        <v>0</v>
      </c>
      <c r="F163" s="1">
        <v>0</v>
      </c>
      <c r="G163" s="2">
        <f t="shared" si="0"/>
        <v>1711.7810999999999</v>
      </c>
      <c r="H163" s="2">
        <f t="shared" si="1"/>
        <v>0.40000000000009095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1115</v>
      </c>
      <c r="D164" s="1">
        <f>'PR-RAS'!E168</f>
        <v>895</v>
      </c>
      <c r="E164" s="1">
        <v>0</v>
      </c>
      <c r="F164" s="1">
        <v>0</v>
      </c>
      <c r="G164" s="2">
        <f t="shared" si="0"/>
        <v>473.51500000000004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89.5</v>
      </c>
      <c r="E165" s="1">
        <v>0</v>
      </c>
      <c r="F165" s="1">
        <v>0</v>
      </c>
      <c r="G165" s="2">
        <f t="shared" si="0"/>
        <v>29.356000000000002</v>
      </c>
      <c r="H165" s="2">
        <f t="shared" si="1"/>
        <v>0.5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90858.07</v>
      </c>
      <c r="D166" s="1">
        <f>'PR-RAS'!E170</f>
        <v>132081.61000000002</v>
      </c>
      <c r="E166" s="1">
        <v>0</v>
      </c>
      <c r="F166" s="1">
        <v>0</v>
      </c>
      <c r="G166" s="2">
        <f t="shared" si="0"/>
        <v>58578.512850000006</v>
      </c>
      <c r="H166" s="2">
        <f t="shared" si="1"/>
        <v>0.45999999999185093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10284.799999999999</v>
      </c>
      <c r="D167" s="1">
        <f>'PR-RAS'!E171</f>
        <v>12307.39</v>
      </c>
      <c r="E167" s="1">
        <v>0</v>
      </c>
      <c r="F167" s="1">
        <v>0</v>
      </c>
      <c r="G167" s="2">
        <f t="shared" si="0"/>
        <v>5793.330280000001</v>
      </c>
      <c r="H167" s="2">
        <f t="shared" si="1"/>
        <v>0.59000000000014552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13514.96</v>
      </c>
      <c r="E168" s="1">
        <v>0</v>
      </c>
      <c r="F168" s="1">
        <v>0</v>
      </c>
      <c r="G168" s="2">
        <f t="shared" si="0"/>
        <v>4513.9966400000003</v>
      </c>
      <c r="H168" s="2">
        <f t="shared" si="1"/>
        <v>4.0000000000873115E-2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66433.47</v>
      </c>
      <c r="D169" s="1">
        <f>'PR-RAS'!E173</f>
        <v>98678.82</v>
      </c>
      <c r="E169" s="1">
        <v>0</v>
      </c>
      <c r="F169" s="1">
        <v>0</v>
      </c>
      <c r="G169" s="2">
        <f t="shared" si="0"/>
        <v>44316.906479999998</v>
      </c>
      <c r="H169" s="2">
        <f t="shared" si="1"/>
        <v>0.64999999999417923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7000.38</v>
      </c>
      <c r="D170" s="1">
        <f>'PR-RAS'!E174</f>
        <v>4804.9399999999996</v>
      </c>
      <c r="E170" s="1">
        <v>0</v>
      </c>
      <c r="F170" s="1">
        <v>0</v>
      </c>
      <c r="G170" s="2">
        <f t="shared" si="0"/>
        <v>2807.1339399999997</v>
      </c>
      <c r="H170" s="2">
        <f t="shared" si="1"/>
        <v>0.44000000000050932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6470.54</v>
      </c>
      <c r="D171" s="1">
        <f>'PR-RAS'!E175</f>
        <v>2341</v>
      </c>
      <c r="E171" s="1">
        <v>0</v>
      </c>
      <c r="F171" s="1">
        <v>0</v>
      </c>
      <c r="G171" s="2">
        <f t="shared" si="0"/>
        <v>1895.9318000000003</v>
      </c>
      <c r="H171" s="2">
        <f t="shared" si="1"/>
        <v>0.46000000000003638</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668.88</v>
      </c>
      <c r="D173" s="1">
        <f>'PR-RAS'!E177</f>
        <v>434.5</v>
      </c>
      <c r="E173" s="1">
        <v>0</v>
      </c>
      <c r="F173" s="1">
        <v>0</v>
      </c>
      <c r="G173" s="2">
        <f t="shared" si="0"/>
        <v>264.51535999999999</v>
      </c>
      <c r="H173" s="2">
        <f t="shared" si="1"/>
        <v>0.62000000000000455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1496176.83</v>
      </c>
      <c r="D174" s="1">
        <f>'PR-RAS'!E178</f>
        <v>2066697.7499999995</v>
      </c>
      <c r="E174" s="1">
        <v>0</v>
      </c>
      <c r="F174" s="1">
        <v>0</v>
      </c>
      <c r="G174" s="2">
        <f t="shared" si="0"/>
        <v>973916.01308999979</v>
      </c>
      <c r="H174" s="2">
        <f t="shared" si="1"/>
        <v>0.42000000039115548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18336.009999999998</v>
      </c>
      <c r="D175" s="1">
        <f>'PR-RAS'!E179</f>
        <v>15456.23</v>
      </c>
      <c r="E175" s="1">
        <v>0</v>
      </c>
      <c r="F175" s="1">
        <v>0</v>
      </c>
      <c r="G175" s="2">
        <f t="shared" si="0"/>
        <v>8569.2337800000005</v>
      </c>
      <c r="H175" s="2">
        <f t="shared" si="1"/>
        <v>0.23999999999796273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920334.72</v>
      </c>
      <c r="D176" s="1">
        <f>'PR-RAS'!E180</f>
        <v>1291892.8799999999</v>
      </c>
      <c r="E176" s="1">
        <v>0</v>
      </c>
      <c r="F176" s="1">
        <v>0</v>
      </c>
      <c r="G176" s="2">
        <f t="shared" si="0"/>
        <v>613221.08399999992</v>
      </c>
      <c r="H176" s="2">
        <f t="shared" si="1"/>
        <v>0.40000000013969839</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45048.33</v>
      </c>
      <c r="D177" s="1">
        <f>'PR-RAS'!E181</f>
        <v>27148.38</v>
      </c>
      <c r="E177" s="1">
        <v>0</v>
      </c>
      <c r="F177" s="1">
        <v>0</v>
      </c>
      <c r="G177" s="2">
        <f t="shared" si="0"/>
        <v>17484.735839999998</v>
      </c>
      <c r="H177" s="2">
        <f t="shared" si="1"/>
        <v>0.71000000000276486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340942.52</v>
      </c>
      <c r="D178" s="1">
        <f>'PR-RAS'!E182</f>
        <v>424113.86</v>
      </c>
      <c r="E178" s="1">
        <v>0</v>
      </c>
      <c r="F178" s="1">
        <v>0</v>
      </c>
      <c r="G178" s="2">
        <f t="shared" si="0"/>
        <v>210483.13248</v>
      </c>
      <c r="H178" s="2">
        <f t="shared" si="1"/>
        <v>0.61999999999534339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4945.7</v>
      </c>
      <c r="D179" s="1">
        <f>'PR-RAS'!E183</f>
        <v>8425.02</v>
      </c>
      <c r="E179" s="1">
        <v>0</v>
      </c>
      <c r="F179" s="1">
        <v>0</v>
      </c>
      <c r="G179" s="2">
        <f t="shared" si="0"/>
        <v>3879.6417200000001</v>
      </c>
      <c r="H179" s="2">
        <f t="shared" si="1"/>
        <v>0.32000000000061846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13431.08</v>
      </c>
      <c r="D180" s="1">
        <f>'PR-RAS'!E184</f>
        <v>20869.32</v>
      </c>
      <c r="E180" s="1">
        <v>0</v>
      </c>
      <c r="F180" s="1">
        <v>0</v>
      </c>
      <c r="G180" s="2">
        <f t="shared" si="0"/>
        <v>9875.3798800000004</v>
      </c>
      <c r="H180" s="2">
        <f t="shared" si="1"/>
        <v>0.3999999999996362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93892.35</v>
      </c>
      <c r="D181" s="1">
        <f>'PR-RAS'!E185</f>
        <v>163355.17000000001</v>
      </c>
      <c r="E181" s="1">
        <v>0</v>
      </c>
      <c r="F181" s="1">
        <v>0</v>
      </c>
      <c r="G181" s="2">
        <f t="shared" si="0"/>
        <v>75708.484200000006</v>
      </c>
      <c r="H181" s="2">
        <f t="shared" si="1"/>
        <v>0.52000000001862645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31144.45</v>
      </c>
      <c r="D182" s="1">
        <f>'PR-RAS'!E186</f>
        <v>34666.25</v>
      </c>
      <c r="E182" s="1">
        <v>0</v>
      </c>
      <c r="F182" s="1">
        <v>0</v>
      </c>
      <c r="G182" s="2">
        <f t="shared" si="0"/>
        <v>18186.327949999999</v>
      </c>
      <c r="H182" s="2">
        <f t="shared" si="1"/>
        <v>0.7000000000007276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28101.67</v>
      </c>
      <c r="D183" s="1">
        <f>'PR-RAS'!E187</f>
        <v>80770.64</v>
      </c>
      <c r="E183" s="1">
        <v>0</v>
      </c>
      <c r="F183" s="1">
        <v>0</v>
      </c>
      <c r="G183" s="2">
        <f t="shared" si="0"/>
        <v>34515.016900000002</v>
      </c>
      <c r="H183" s="2">
        <f t="shared" si="1"/>
        <v>0.69000000000232831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2601.11</v>
      </c>
      <c r="D184" s="1">
        <f>'PR-RAS'!E188</f>
        <v>2152.5100000000002</v>
      </c>
      <c r="E184" s="1">
        <v>0</v>
      </c>
      <c r="F184" s="1">
        <v>0</v>
      </c>
      <c r="G184" s="2">
        <f t="shared" si="0"/>
        <v>1263.8217900000002</v>
      </c>
      <c r="H184" s="2">
        <f t="shared" si="1"/>
        <v>0.59999999999990905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267493.70999999996</v>
      </c>
      <c r="D190" s="1">
        <f>'PR-RAS'!E194</f>
        <v>232486.14</v>
      </c>
      <c r="E190" s="1">
        <v>0</v>
      </c>
      <c r="F190" s="1">
        <v>0</v>
      </c>
      <c r="G190" s="2">
        <f t="shared" si="0"/>
        <v>138436.07211000001</v>
      </c>
      <c r="H190" s="2">
        <f t="shared" si="1"/>
        <v>0.43000000005122274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20121.759999999998</v>
      </c>
      <c r="D191" s="1">
        <f>'PR-RAS'!E195</f>
        <v>48236.4</v>
      </c>
      <c r="E191" s="1">
        <v>0</v>
      </c>
      <c r="F191" s="1">
        <v>0</v>
      </c>
      <c r="G191" s="2">
        <f t="shared" si="0"/>
        <v>22152.966400000001</v>
      </c>
      <c r="H191" s="2">
        <f t="shared" si="1"/>
        <v>0.6400000000030559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7395.93</v>
      </c>
      <c r="D192" s="1">
        <f>'PR-RAS'!E196</f>
        <v>6481.91</v>
      </c>
      <c r="E192" s="1">
        <v>0</v>
      </c>
      <c r="F192" s="1">
        <v>0</v>
      </c>
      <c r="G192" s="2">
        <f t="shared" si="0"/>
        <v>3888.71225</v>
      </c>
      <c r="H192" s="2">
        <f t="shared" si="1"/>
        <v>0.15999999999985448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7998.05</v>
      </c>
      <c r="D193" s="1">
        <f>'PR-RAS'!E197</f>
        <v>8286.4</v>
      </c>
      <c r="E193" s="1">
        <v>0</v>
      </c>
      <c r="F193" s="1">
        <v>0</v>
      </c>
      <c r="G193" s="2">
        <f t="shared" si="0"/>
        <v>4717.6031999999996</v>
      </c>
      <c r="H193" s="2">
        <f t="shared" si="1"/>
        <v>0.4499999999998181</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5191</v>
      </c>
      <c r="D194" s="1">
        <f>'PR-RAS'!E198</f>
        <v>4925.43</v>
      </c>
      <c r="E194" s="1">
        <v>0</v>
      </c>
      <c r="F194" s="1">
        <v>0</v>
      </c>
      <c r="G194" s="2">
        <f t="shared" si="0"/>
        <v>2903.0789800000002</v>
      </c>
      <c r="H194" s="2">
        <f t="shared" si="1"/>
        <v>0.43000000000029104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2718.48</v>
      </c>
      <c r="D195" s="1">
        <f>'PR-RAS'!E199</f>
        <v>1533.85</v>
      </c>
      <c r="E195" s="1">
        <v>0</v>
      </c>
      <c r="F195" s="1">
        <v>0</v>
      </c>
      <c r="G195" s="2">
        <f t="shared" si="0"/>
        <v>1122.51892</v>
      </c>
      <c r="H195" s="2">
        <f t="shared" si="1"/>
        <v>0.63000000000010914</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224068.49</v>
      </c>
      <c r="D197" s="1">
        <f>'PR-RAS'!E201</f>
        <v>163022.15</v>
      </c>
      <c r="E197" s="1">
        <v>0</v>
      </c>
      <c r="F197" s="1">
        <v>0</v>
      </c>
      <c r="G197" s="2">
        <f t="shared" si="0"/>
        <v>107822.10684000001</v>
      </c>
      <c r="H197" s="2">
        <f t="shared" si="1"/>
        <v>0.63999999998486601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14291.39</v>
      </c>
      <c r="D198" s="1">
        <f>'PR-RAS'!E202</f>
        <v>14378.380000000001</v>
      </c>
      <c r="E198" s="1">
        <v>0</v>
      </c>
      <c r="F198" s="1">
        <v>0</v>
      </c>
      <c r="G198" s="2">
        <f t="shared" si="0"/>
        <v>8480.4855500000012</v>
      </c>
      <c r="H198" s="2">
        <f t="shared" si="1"/>
        <v>0.77000000000043656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9217.91</v>
      </c>
      <c r="D204" s="1">
        <f>'PR-RAS'!E208</f>
        <v>4081.09</v>
      </c>
      <c r="E204" s="1">
        <v>0</v>
      </c>
      <c r="F204" s="1">
        <v>0</v>
      </c>
      <c r="G204" s="2">
        <f t="shared" si="0"/>
        <v>3528.1582700000004</v>
      </c>
      <c r="H204" s="2">
        <f t="shared" si="1"/>
        <v>0.18000000000029104</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9217.91</v>
      </c>
      <c r="D207" s="1">
        <f>'PR-RAS'!E211</f>
        <v>4081.09</v>
      </c>
      <c r="E207" s="1">
        <v>0</v>
      </c>
      <c r="F207" s="1">
        <v>0</v>
      </c>
      <c r="G207" s="2">
        <f t="shared" si="0"/>
        <v>3580.2985399999998</v>
      </c>
      <c r="H207" s="2">
        <f t="shared" si="1"/>
        <v>0.18000000000029104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5073.4800000000005</v>
      </c>
      <c r="D212" s="1">
        <f>'PR-RAS'!E216</f>
        <v>10297.290000000001</v>
      </c>
      <c r="E212" s="1">
        <v>0</v>
      </c>
      <c r="F212" s="1">
        <v>0</v>
      </c>
      <c r="G212" s="2">
        <f t="shared" si="0"/>
        <v>5415.9606599999997</v>
      </c>
      <c r="H212" s="2">
        <f t="shared" si="1"/>
        <v>0.77000000000134605</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4939.3500000000004</v>
      </c>
      <c r="D213" s="1">
        <f>'PR-RAS'!E217</f>
        <v>5260.84</v>
      </c>
      <c r="E213" s="1">
        <v>0</v>
      </c>
      <c r="F213" s="1">
        <v>0</v>
      </c>
      <c r="G213" s="2">
        <f t="shared" si="0"/>
        <v>3277.7383599999998</v>
      </c>
      <c r="H213" s="2">
        <f t="shared" si="1"/>
        <v>0.51000000000021828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134.13</v>
      </c>
      <c r="D216" s="1">
        <f>'PR-RAS'!E220</f>
        <v>5036.45</v>
      </c>
      <c r="E216" s="1">
        <v>0</v>
      </c>
      <c r="F216" s="1">
        <v>0</v>
      </c>
      <c r="G216" s="2">
        <f t="shared" si="0"/>
        <v>2194.5114499999995</v>
      </c>
      <c r="H216" s="2">
        <f t="shared" si="1"/>
        <v>0.57999999999981355</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23445.7</v>
      </c>
      <c r="D217" s="1">
        <f>'PR-RAS'!E221</f>
        <v>190436.85</v>
      </c>
      <c r="E217" s="1">
        <v>0</v>
      </c>
      <c r="F217" s="1">
        <v>0</v>
      </c>
      <c r="G217" s="2">
        <f t="shared" si="0"/>
        <v>87332.99040000001</v>
      </c>
      <c r="H217" s="2">
        <f t="shared" si="1"/>
        <v>0.44999999999345164</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17994.82</v>
      </c>
      <c r="D218" s="1">
        <f>'PR-RAS'!E222</f>
        <v>42987.02</v>
      </c>
      <c r="E218" s="1">
        <v>0</v>
      </c>
      <c r="F218" s="1">
        <v>0</v>
      </c>
      <c r="G218" s="2">
        <f t="shared" si="0"/>
        <v>22561.242619999997</v>
      </c>
      <c r="H218" s="2">
        <f t="shared" si="1"/>
        <v>0.19999999999708962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17994.82</v>
      </c>
      <c r="D220" s="1">
        <f>'PR-RAS'!E224</f>
        <v>42987.02</v>
      </c>
      <c r="E220" s="1">
        <v>0</v>
      </c>
      <c r="F220" s="1">
        <v>0</v>
      </c>
      <c r="G220" s="2">
        <f t="shared" si="0"/>
        <v>22769.180339999995</v>
      </c>
      <c r="H220" s="2">
        <f t="shared" si="1"/>
        <v>0.19999999999708962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5450.88</v>
      </c>
      <c r="D221" s="1">
        <f>'PR-RAS'!E225</f>
        <v>147449.83000000002</v>
      </c>
      <c r="E221" s="1">
        <v>0</v>
      </c>
      <c r="F221" s="1">
        <v>0</v>
      </c>
      <c r="G221" s="2">
        <f t="shared" si="0"/>
        <v>66077.118800000011</v>
      </c>
      <c r="H221" s="2">
        <f t="shared" si="1"/>
        <v>0.28999999998359272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5450.88</v>
      </c>
      <c r="D223" s="1">
        <f>'PR-RAS'!E227</f>
        <v>143468.14000000001</v>
      </c>
      <c r="E223" s="1">
        <v>0</v>
      </c>
      <c r="F223" s="1">
        <v>0</v>
      </c>
      <c r="G223" s="2">
        <f t="shared" si="0"/>
        <v>64909.949520000009</v>
      </c>
      <c r="H223" s="2">
        <f t="shared" si="1"/>
        <v>0.2600000000138607</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3981.69</v>
      </c>
      <c r="E224" s="1">
        <v>0</v>
      </c>
      <c r="F224" s="1">
        <v>0</v>
      </c>
      <c r="G224" s="2">
        <f t="shared" si="0"/>
        <v>1775.83374</v>
      </c>
      <c r="H224" s="2">
        <f t="shared" si="1"/>
        <v>0.30999999999994543</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606732.61</v>
      </c>
      <c r="D226" s="1">
        <f>'PR-RAS'!E230</f>
        <v>748988.42</v>
      </c>
      <c r="E226" s="1">
        <v>0</v>
      </c>
      <c r="F226" s="1">
        <v>0</v>
      </c>
      <c r="G226" s="2">
        <f t="shared" si="0"/>
        <v>473559.62625000003</v>
      </c>
      <c r="H226" s="2">
        <f t="shared" si="1"/>
        <v>0.81000000005587935</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140310.35</v>
      </c>
      <c r="D233" s="1">
        <f>'PR-RAS'!E237</f>
        <v>168862.56</v>
      </c>
      <c r="E233" s="1">
        <v>0</v>
      </c>
      <c r="F233" s="1">
        <v>0</v>
      </c>
      <c r="G233" s="2">
        <f t="shared" si="0"/>
        <v>110904.22904000001</v>
      </c>
      <c r="H233" s="2">
        <f t="shared" si="1"/>
        <v>0.79000000000814907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138653.12</v>
      </c>
      <c r="D234" s="1">
        <f>'PR-RAS'!E238</f>
        <v>168862.56</v>
      </c>
      <c r="E234" s="1">
        <v>0</v>
      </c>
      <c r="F234" s="1">
        <v>0</v>
      </c>
      <c r="G234" s="2">
        <f t="shared" si="0"/>
        <v>110996.12992000001</v>
      </c>
      <c r="H234" s="2">
        <f t="shared" si="1"/>
        <v>0.55999999999767169</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1657.23</v>
      </c>
      <c r="D235" s="1">
        <f>'PR-RAS'!E239</f>
        <v>0</v>
      </c>
      <c r="E235" s="1">
        <v>0</v>
      </c>
      <c r="F235" s="1">
        <v>0</v>
      </c>
      <c r="G235" s="2">
        <f t="shared" si="0"/>
        <v>387.79182000000003</v>
      </c>
      <c r="H235" s="2">
        <f t="shared" si="1"/>
        <v>0.23000000000001819</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35627.870000000003</v>
      </c>
      <c r="D242" s="1">
        <f>'PR-RAS'!E246</f>
        <v>52561.09</v>
      </c>
      <c r="E242" s="1">
        <v>0</v>
      </c>
      <c r="F242" s="1">
        <v>0</v>
      </c>
      <c r="G242" s="2">
        <f t="shared" si="0"/>
        <v>33920.762049999998</v>
      </c>
      <c r="H242" s="2">
        <f t="shared" si="1"/>
        <v>0.2199999999938882</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35627.870000000003</v>
      </c>
      <c r="D243" s="1">
        <f>'PR-RAS'!E247</f>
        <v>52561.09</v>
      </c>
      <c r="E243" s="1">
        <v>0</v>
      </c>
      <c r="F243" s="1">
        <v>0</v>
      </c>
      <c r="G243" s="2">
        <f t="shared" si="0"/>
        <v>34061.512099999993</v>
      </c>
      <c r="H243" s="2">
        <f t="shared" si="1"/>
        <v>0.2199999999938882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430794.39</v>
      </c>
      <c r="D246" s="1">
        <f>'PR-RAS'!E250</f>
        <v>527564.77</v>
      </c>
      <c r="E246" s="1">
        <v>0</v>
      </c>
      <c r="F246" s="1">
        <v>0</v>
      </c>
      <c r="G246" s="2">
        <f t="shared" si="0"/>
        <v>364051.36285000003</v>
      </c>
      <c r="H246" s="2">
        <f t="shared" si="1"/>
        <v>0.61999999999534339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430794.39</v>
      </c>
      <c r="D247" s="1">
        <f>'PR-RAS'!E251</f>
        <v>527425.56000000006</v>
      </c>
      <c r="E247" s="1">
        <v>0</v>
      </c>
      <c r="F247" s="1">
        <v>0</v>
      </c>
      <c r="G247" s="2">
        <f t="shared" si="0"/>
        <v>365468.79546000005</v>
      </c>
      <c r="H247" s="2">
        <f t="shared" si="1"/>
        <v>0.82999999995809048</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139.21</v>
      </c>
      <c r="E248" s="1">
        <v>0</v>
      </c>
      <c r="F248" s="1">
        <v>0</v>
      </c>
      <c r="G248" s="2">
        <f t="shared" si="0"/>
        <v>68.769739999999999</v>
      </c>
      <c r="H248" s="2">
        <f t="shared" si="1"/>
        <v>0.21000000000000796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188791.09</v>
      </c>
      <c r="D258" s="1">
        <f>'PR-RAS'!E262</f>
        <v>164651.33000000002</v>
      </c>
      <c r="E258" s="1">
        <v>0</v>
      </c>
      <c r="F258" s="1">
        <v>0</v>
      </c>
      <c r="G258" s="2">
        <f t="shared" si="0"/>
        <v>133150.09375</v>
      </c>
      <c r="H258" s="2">
        <f t="shared" si="1"/>
        <v>0.42000000001280569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188791.09</v>
      </c>
      <c r="D265" s="1">
        <f>'PR-RAS'!E269</f>
        <v>164651.33000000002</v>
      </c>
      <c r="E265" s="1">
        <v>0</v>
      </c>
      <c r="F265" s="1">
        <v>0</v>
      </c>
      <c r="G265" s="2">
        <f t="shared" si="0"/>
        <v>136776.75</v>
      </c>
      <c r="H265" s="2">
        <f t="shared" si="1"/>
        <v>0.42000000001280569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78481.259999999995</v>
      </c>
      <c r="D266" s="1">
        <f>'PR-RAS'!E270</f>
        <v>134680.19</v>
      </c>
      <c r="E266" s="1">
        <v>0</v>
      </c>
      <c r="F266" s="1">
        <v>0</v>
      </c>
      <c r="G266" s="2">
        <f t="shared" si="0"/>
        <v>92178.034600000014</v>
      </c>
      <c r="H266" s="2">
        <f t="shared" si="1"/>
        <v>0.44999999999708962</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110309.83</v>
      </c>
      <c r="D267" s="1">
        <f>'PR-RAS'!E271</f>
        <v>29971.14</v>
      </c>
      <c r="E267" s="1">
        <v>0</v>
      </c>
      <c r="F267" s="1">
        <v>0</v>
      </c>
      <c r="G267" s="2">
        <f t="shared" si="0"/>
        <v>45287.061260000002</v>
      </c>
      <c r="H267" s="2">
        <f t="shared" si="1"/>
        <v>0.30999999999767169</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261835.12</v>
      </c>
      <c r="D269" s="1">
        <f>'PR-RAS'!E273</f>
        <v>347984.45999999996</v>
      </c>
      <c r="E269" s="1">
        <v>0</v>
      </c>
      <c r="F269" s="1">
        <v>0</v>
      </c>
      <c r="G269" s="2">
        <f t="shared" si="0"/>
        <v>256691.48272</v>
      </c>
      <c r="H269" s="2">
        <f t="shared" si="1"/>
        <v>0.57999999995809048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237865.53</v>
      </c>
      <c r="D270" s="1">
        <f>'PR-RAS'!E274</f>
        <v>305941.40999999997</v>
      </c>
      <c r="E270" s="1">
        <v>0</v>
      </c>
      <c r="F270" s="1">
        <v>0</v>
      </c>
      <c r="G270" s="2">
        <f t="shared" si="0"/>
        <v>228582.30615000002</v>
      </c>
      <c r="H270" s="2">
        <f t="shared" si="1"/>
        <v>0.87999999997555278</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237865.53</v>
      </c>
      <c r="D271" s="1">
        <f>'PR-RAS'!E275</f>
        <v>305941.40999999997</v>
      </c>
      <c r="E271" s="1">
        <v>0</v>
      </c>
      <c r="F271" s="1">
        <v>0</v>
      </c>
      <c r="G271" s="2">
        <f t="shared" si="0"/>
        <v>229432.0545</v>
      </c>
      <c r="H271" s="2">
        <f t="shared" si="1"/>
        <v>0.87999999997555278</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23969.59</v>
      </c>
      <c r="D285" s="1">
        <f>'PR-RAS'!E289</f>
        <v>42043.05</v>
      </c>
      <c r="E285" s="1">
        <v>0</v>
      </c>
      <c r="F285" s="1">
        <v>0</v>
      </c>
      <c r="G285" s="2">
        <f t="shared" si="12"/>
        <v>30687.815959999996</v>
      </c>
      <c r="H285" s="2">
        <f t="shared" si="13"/>
        <v>0.46000000000276486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23969.59</v>
      </c>
      <c r="D286" s="1">
        <f>'PR-RAS'!E290</f>
        <v>42043.05</v>
      </c>
      <c r="E286" s="1">
        <v>0</v>
      </c>
      <c r="F286" s="1">
        <v>0</v>
      </c>
      <c r="G286" s="2">
        <f t="shared" si="12"/>
        <v>30795.871649999997</v>
      </c>
      <c r="H286" s="2">
        <f t="shared" si="13"/>
        <v>0.46000000000276486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3225535.29</v>
      </c>
      <c r="D295" s="1">
        <f>'PR-RAS'!E299</f>
        <v>4260735.5499999989</v>
      </c>
      <c r="E295" s="1">
        <v>0</v>
      </c>
      <c r="F295" s="1">
        <v>0</v>
      </c>
      <c r="G295" s="2">
        <f t="shared" si="12"/>
        <v>3453619.878659999</v>
      </c>
      <c r="H295" s="2">
        <f t="shared" si="13"/>
        <v>0.74000000115483999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2278199.4500000002</v>
      </c>
      <c r="D296" s="1">
        <f>'PR-RAS'!E300</f>
        <v>2097372.3600000013</v>
      </c>
      <c r="E296" s="1">
        <v>0</v>
      </c>
      <c r="F296" s="1">
        <v>0</v>
      </c>
      <c r="G296" s="2">
        <f t="shared" si="12"/>
        <v>1909518.5301500007</v>
      </c>
      <c r="H296" s="2">
        <f t="shared" si="13"/>
        <v>0.81000000145286322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2616713.5</v>
      </c>
      <c r="D298" s="1">
        <f>'PR-RAS'!E302</f>
        <v>2749075.79</v>
      </c>
      <c r="E298" s="1">
        <v>0</v>
      </c>
      <c r="F298" s="1">
        <v>0</v>
      </c>
      <c r="G298" s="2">
        <f t="shared" si="12"/>
        <v>2410114.92876</v>
      </c>
      <c r="H298" s="2">
        <f t="shared" si="13"/>
        <v>0.7099999999627471</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519928.69</v>
      </c>
      <c r="D300" s="1">
        <f>'PR-RAS'!E304</f>
        <v>645124.15</v>
      </c>
      <c r="E300" s="1">
        <v>0</v>
      </c>
      <c r="F300" s="1">
        <v>0</v>
      </c>
      <c r="G300" s="2">
        <f t="shared" si="12"/>
        <v>541242.92001</v>
      </c>
      <c r="H300" s="2">
        <f t="shared" si="13"/>
        <v>0.46000000002095476</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6112.37</v>
      </c>
      <c r="D301" s="1">
        <f>'PR-RAS'!E305</f>
        <v>6112.37</v>
      </c>
      <c r="E301" s="1">
        <v>0</v>
      </c>
      <c r="F301" s="1">
        <v>0</v>
      </c>
      <c r="G301" s="2">
        <f t="shared" si="12"/>
        <v>5501.1329999999998</v>
      </c>
      <c r="H301" s="2">
        <f t="shared" si="13"/>
        <v>0.73999999999978172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3360.83</v>
      </c>
      <c r="D303" s="1">
        <f>'PR-RAS'!E308</f>
        <v>1035731.95</v>
      </c>
      <c r="E303" s="1">
        <v>0</v>
      </c>
      <c r="F303" s="1">
        <v>0</v>
      </c>
      <c r="G303" s="2">
        <f t="shared" si="12"/>
        <v>626597.06845999998</v>
      </c>
      <c r="H303" s="2">
        <f t="shared" si="13"/>
        <v>0.22000000004663889</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2520</v>
      </c>
      <c r="D304" s="1">
        <f>'PR-RAS'!E309</f>
        <v>1035000</v>
      </c>
      <c r="E304" s="1">
        <v>0</v>
      </c>
      <c r="F304" s="1">
        <v>0</v>
      </c>
      <c r="G304" s="2">
        <f t="shared" si="12"/>
        <v>627973.55999999994</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2520</v>
      </c>
      <c r="D305" s="1">
        <f>'PR-RAS'!E310</f>
        <v>1035000</v>
      </c>
      <c r="E305" s="1">
        <v>0</v>
      </c>
      <c r="F305" s="1">
        <v>0</v>
      </c>
      <c r="G305" s="2">
        <f t="shared" si="12"/>
        <v>630046.07999999996</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2520</v>
      </c>
      <c r="D306" s="1">
        <f>'PR-RAS'!E311</f>
        <v>1035000</v>
      </c>
      <c r="E306" s="1">
        <v>0</v>
      </c>
      <c r="F306" s="1">
        <v>0</v>
      </c>
      <c r="G306" s="2">
        <f t="shared" si="12"/>
        <v>632118.6</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840.83</v>
      </c>
      <c r="D316" s="1">
        <f>'PR-RAS'!E321</f>
        <v>731.95</v>
      </c>
      <c r="E316" s="1">
        <v>0</v>
      </c>
      <c r="F316" s="1">
        <v>0</v>
      </c>
      <c r="G316" s="2">
        <f t="shared" si="12"/>
        <v>725.98995000000002</v>
      </c>
      <c r="H316" s="2">
        <f t="shared" si="13"/>
        <v>0.2199999999999136</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840.83</v>
      </c>
      <c r="D317" s="1">
        <f>'PR-RAS'!E322</f>
        <v>731.95</v>
      </c>
      <c r="E317" s="1">
        <v>0</v>
      </c>
      <c r="F317" s="1">
        <v>0</v>
      </c>
      <c r="G317" s="2">
        <f t="shared" si="12"/>
        <v>728.29467999999997</v>
      </c>
      <c r="H317" s="2">
        <f t="shared" si="13"/>
        <v>0.2199999999999136</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840.83</v>
      </c>
      <c r="D318" s="1">
        <f>'PR-RAS'!E323</f>
        <v>731.95</v>
      </c>
      <c r="E318" s="1">
        <v>0</v>
      </c>
      <c r="F318" s="1">
        <v>0</v>
      </c>
      <c r="G318" s="2">
        <f t="shared" si="12"/>
        <v>730.59941000000003</v>
      </c>
      <c r="H318" s="2">
        <f t="shared" si="13"/>
        <v>0.2199999999999136</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1602603.9999999998</v>
      </c>
      <c r="D355" s="1">
        <f>'PR-RAS'!E360</f>
        <v>3208837.21</v>
      </c>
      <c r="E355" s="1">
        <v>0</v>
      </c>
      <c r="F355" s="1">
        <v>0</v>
      </c>
      <c r="G355" s="2">
        <f t="shared" si="12"/>
        <v>2839178.5606799996</v>
      </c>
      <c r="H355" s="2">
        <f t="shared" si="13"/>
        <v>0.21000000019557774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3250</v>
      </c>
      <c r="D356" s="1">
        <f>'PR-RAS'!E361</f>
        <v>14857.5</v>
      </c>
      <c r="E356" s="1">
        <v>0</v>
      </c>
      <c r="F356" s="1">
        <v>0</v>
      </c>
      <c r="G356" s="2">
        <f t="shared" si="12"/>
        <v>11702.574999999999</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3250</v>
      </c>
      <c r="D357" s="1">
        <f>'PR-RAS'!E362</f>
        <v>0</v>
      </c>
      <c r="E357" s="1">
        <v>0</v>
      </c>
      <c r="F357" s="1">
        <v>0</v>
      </c>
      <c r="G357" s="2">
        <f t="shared" si="12"/>
        <v>1157</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3250</v>
      </c>
      <c r="D358" s="1">
        <f>'PR-RAS'!E363</f>
        <v>0</v>
      </c>
      <c r="E358" s="1">
        <v>0</v>
      </c>
      <c r="F358" s="1">
        <v>0</v>
      </c>
      <c r="G358" s="2">
        <f t="shared" si="12"/>
        <v>1160.25</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14857.5</v>
      </c>
      <c r="E361" s="1">
        <v>0</v>
      </c>
      <c r="F361" s="1">
        <v>0</v>
      </c>
      <c r="G361" s="2">
        <f t="shared" si="12"/>
        <v>10697.4</v>
      </c>
      <c r="H361" s="2">
        <f t="shared" si="13"/>
        <v>0.5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14857.5</v>
      </c>
      <c r="E365" s="1">
        <v>0</v>
      </c>
      <c r="F365" s="1">
        <v>0</v>
      </c>
      <c r="G365" s="2">
        <f t="shared" si="12"/>
        <v>10816.26</v>
      </c>
      <c r="H365" s="2">
        <f t="shared" si="13"/>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1599353.9999999998</v>
      </c>
      <c r="D368" s="1">
        <f>'PR-RAS'!E373</f>
        <v>3193979.71</v>
      </c>
      <c r="E368" s="1">
        <v>0</v>
      </c>
      <c r="F368" s="1">
        <v>0</v>
      </c>
      <c r="G368" s="2">
        <f t="shared" si="12"/>
        <v>2931344.02514</v>
      </c>
      <c r="H368" s="2">
        <f t="shared" si="13"/>
        <v>0.29000000027008355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1490661.3099999998</v>
      </c>
      <c r="D369" s="1">
        <f>'PR-RAS'!E374</f>
        <v>3089650.86</v>
      </c>
      <c r="E369" s="1">
        <v>0</v>
      </c>
      <c r="F369" s="1">
        <v>0</v>
      </c>
      <c r="G369" s="2">
        <f t="shared" si="12"/>
        <v>2822546.3950399999</v>
      </c>
      <c r="H369" s="2">
        <f t="shared" si="13"/>
        <v>0.44999999995343387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954161.94</v>
      </c>
      <c r="D371" s="1">
        <f>'PR-RAS'!E376</f>
        <v>926221.3</v>
      </c>
      <c r="E371" s="1">
        <v>0</v>
      </c>
      <c r="F371" s="1">
        <v>0</v>
      </c>
      <c r="G371" s="2">
        <f t="shared" si="12"/>
        <v>1038443.6798</v>
      </c>
      <c r="H371" s="2">
        <f t="shared" si="13"/>
        <v>0.36000000010244548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206267.17</v>
      </c>
      <c r="D372" s="1">
        <f>'PR-RAS'!E377</f>
        <v>1308613.24</v>
      </c>
      <c r="E372" s="1">
        <v>0</v>
      </c>
      <c r="F372" s="1">
        <v>0</v>
      </c>
      <c r="G372" s="2">
        <f t="shared" si="12"/>
        <v>1047516.1441499999</v>
      </c>
      <c r="H372" s="2">
        <f t="shared" si="13"/>
        <v>0.41000000000349246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330232.2</v>
      </c>
      <c r="D373" s="1">
        <f>'PR-RAS'!E378</f>
        <v>854816.32</v>
      </c>
      <c r="E373" s="1">
        <v>0</v>
      </c>
      <c r="F373" s="1">
        <v>0</v>
      </c>
      <c r="G373" s="2">
        <f t="shared" si="12"/>
        <v>758829.7204799999</v>
      </c>
      <c r="H373" s="2">
        <f t="shared" si="13"/>
        <v>0.51999999996041879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93612.89</v>
      </c>
      <c r="D374" s="1">
        <f>'PR-RAS'!E379</f>
        <v>16828.849999999999</v>
      </c>
      <c r="E374" s="1">
        <v>0</v>
      </c>
      <c r="F374" s="1">
        <v>0</v>
      </c>
      <c r="G374" s="2">
        <f t="shared" si="12"/>
        <v>47471.930069999995</v>
      </c>
      <c r="H374" s="2">
        <f t="shared" si="13"/>
        <v>0.26000000000203727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2437.5</v>
      </c>
      <c r="D375" s="1">
        <f>'PR-RAS'!E380</f>
        <v>6200.25</v>
      </c>
      <c r="E375" s="1">
        <v>0</v>
      </c>
      <c r="F375" s="1">
        <v>0</v>
      </c>
      <c r="G375" s="2">
        <f t="shared" si="12"/>
        <v>5549.4120000000003</v>
      </c>
      <c r="H375" s="2">
        <f t="shared" si="13"/>
        <v>0.75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1519.9</v>
      </c>
      <c r="D376" s="1">
        <f>'PR-RAS'!E381</f>
        <v>170</v>
      </c>
      <c r="E376" s="1">
        <v>0</v>
      </c>
      <c r="F376" s="1">
        <v>0</v>
      </c>
      <c r="G376" s="2">
        <f t="shared" si="12"/>
        <v>697.46250000000009</v>
      </c>
      <c r="H376" s="2">
        <f t="shared" si="13"/>
        <v>9.9999999999909051E-2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5748.6</v>
      </c>
      <c r="E377" s="1">
        <v>0</v>
      </c>
      <c r="F377" s="1">
        <v>0</v>
      </c>
      <c r="G377" s="2">
        <f t="shared" si="12"/>
        <v>4322.9472000000005</v>
      </c>
      <c r="H377" s="2">
        <f t="shared" si="13"/>
        <v>0.3999999999996362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89655.49</v>
      </c>
      <c r="D381" s="1">
        <f>'PR-RAS'!E386</f>
        <v>4710</v>
      </c>
      <c r="E381" s="1">
        <v>0</v>
      </c>
      <c r="F381" s="1">
        <v>0</v>
      </c>
      <c r="G381" s="2">
        <f t="shared" si="12"/>
        <v>37648.686200000004</v>
      </c>
      <c r="H381" s="2">
        <f t="shared" si="13"/>
        <v>0.49000000000523869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15079.8</v>
      </c>
      <c r="D396" s="1">
        <f>'PR-RAS'!E401</f>
        <v>87500</v>
      </c>
      <c r="E396" s="1">
        <v>0</v>
      </c>
      <c r="F396" s="1">
        <v>0</v>
      </c>
      <c r="G396" s="2">
        <f t="shared" si="12"/>
        <v>75081.520999999993</v>
      </c>
      <c r="H396" s="2">
        <f t="shared" si="13"/>
        <v>0.2000000000007276</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15079.8</v>
      </c>
      <c r="D400" s="1">
        <f>'PR-RAS'!E405</f>
        <v>87500</v>
      </c>
      <c r="E400" s="1">
        <v>0</v>
      </c>
      <c r="F400" s="1">
        <v>0</v>
      </c>
      <c r="G400" s="2">
        <f t="shared" si="12"/>
        <v>75841.840200000006</v>
      </c>
      <c r="H400" s="2">
        <f t="shared" si="13"/>
        <v>0.2000000000007276</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1599243.1699999997</v>
      </c>
      <c r="D413" s="1">
        <f>'PR-RAS'!E418</f>
        <v>2173105.2599999998</v>
      </c>
      <c r="E413" s="1">
        <v>0</v>
      </c>
      <c r="F413" s="1">
        <v>0</v>
      </c>
      <c r="G413" s="2">
        <f t="shared" si="12"/>
        <v>2449526.9202799997</v>
      </c>
      <c r="H413" s="2">
        <f t="shared" si="13"/>
        <v>0.42999999946914613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1342649.6</v>
      </c>
      <c r="D414" s="1">
        <f>'PR-RAS'!E419</f>
        <v>471911.54</v>
      </c>
      <c r="E414" s="1">
        <v>0</v>
      </c>
      <c r="F414" s="1">
        <v>0</v>
      </c>
      <c r="G414" s="2">
        <f t="shared" si="12"/>
        <v>944313.21684000001</v>
      </c>
      <c r="H414" s="2">
        <f t="shared" si="13"/>
        <v>0.8599999999278225</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10976.27</v>
      </c>
      <c r="E416" s="1">
        <v>0</v>
      </c>
      <c r="F416" s="1">
        <v>0</v>
      </c>
      <c r="G416" s="2">
        <f t="shared" si="12"/>
        <v>9110.3040999999994</v>
      </c>
      <c r="H416" s="2">
        <f t="shared" si="13"/>
        <v>0.27000000000043656</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5507095.5700000003</v>
      </c>
      <c r="D417" s="1">
        <f>'PR-RAS'!E422</f>
        <v>7393839.8600000003</v>
      </c>
      <c r="E417" s="1">
        <v>0</v>
      </c>
      <c r="F417" s="1">
        <v>0</v>
      </c>
      <c r="G417" s="2">
        <f t="shared" si="12"/>
        <v>8442626.5206399988</v>
      </c>
      <c r="H417" s="2">
        <f t="shared" si="13"/>
        <v>0.56999999936670065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4828139.29</v>
      </c>
      <c r="D418" s="1">
        <f>'PR-RAS'!E423</f>
        <v>7469572.7599999988</v>
      </c>
      <c r="E418" s="1">
        <v>0</v>
      </c>
      <c r="F418" s="1">
        <v>0</v>
      </c>
      <c r="G418" s="2">
        <f t="shared" si="12"/>
        <v>8242957.7657699995</v>
      </c>
      <c r="H418" s="2">
        <f t="shared" si="13"/>
        <v>0.5300000011920929</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678956.28000000026</v>
      </c>
      <c r="D419" s="1">
        <f>'PR-RAS'!E424</f>
        <v>0</v>
      </c>
      <c r="E419" s="1">
        <v>0</v>
      </c>
      <c r="F419" s="1">
        <v>0</v>
      </c>
      <c r="G419" s="2">
        <f t="shared" si="12"/>
        <v>283803.72504000011</v>
      </c>
      <c r="H419" s="2">
        <f t="shared" si="13"/>
        <v>0.28000000026077032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75732.89999999851</v>
      </c>
      <c r="E420" s="1">
        <v>0</v>
      </c>
      <c r="F420" s="1">
        <v>0</v>
      </c>
      <c r="G420" s="2">
        <f t="shared" si="12"/>
        <v>63464.170199998749</v>
      </c>
      <c r="H420" s="2">
        <f t="shared" si="13"/>
        <v>0.10000000149011612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3959363.1</v>
      </c>
      <c r="D421" s="1">
        <f>'PR-RAS'!E426</f>
        <v>3220987.33</v>
      </c>
      <c r="E421" s="1">
        <v>0</v>
      </c>
      <c r="F421" s="1">
        <v>0</v>
      </c>
      <c r="G421" s="2">
        <f t="shared" si="12"/>
        <v>4368561.8591999998</v>
      </c>
      <c r="H421" s="2">
        <f t="shared" si="13"/>
        <v>0.43000000016763806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519928.69</v>
      </c>
      <c r="D423" s="1">
        <f>'PR-RAS'!E428</f>
        <v>656100.42000000004</v>
      </c>
      <c r="E423" s="1">
        <v>0</v>
      </c>
      <c r="F423" s="1">
        <v>0</v>
      </c>
      <c r="G423" s="2">
        <f t="shared" si="12"/>
        <v>773158.66165999998</v>
      </c>
      <c r="H423" s="2">
        <f t="shared" si="13"/>
        <v>0.73000000003958121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97653.71</v>
      </c>
      <c r="D529" s="1">
        <f>'PR-RAS'!E535</f>
        <v>59032.14</v>
      </c>
      <c r="E529" s="1">
        <v>0</v>
      </c>
      <c r="F529" s="1">
        <v>0</v>
      </c>
      <c r="G529" s="2">
        <f t="shared" ref="G529:G836" si="14">(B529/1000)*(C529*1+D529*2)</f>
        <v>113899.09871999999</v>
      </c>
      <c r="H529" s="2">
        <f t="shared" ref="H529:H836" si="15">ABS(C529-ROUND(C529,0))+ABS(D529-ROUND(D529,0))</f>
        <v>0.42999999999301508</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7894.71</v>
      </c>
      <c r="D578" s="1">
        <f>'PR-RAS'!E584</f>
        <v>7894.71</v>
      </c>
      <c r="E578" s="1">
        <v>0</v>
      </c>
      <c r="F578" s="1">
        <v>0</v>
      </c>
      <c r="G578" s="2">
        <f t="shared" si="14"/>
        <v>13665.74301</v>
      </c>
      <c r="H578" s="2">
        <f t="shared" si="15"/>
        <v>0.57999999999992724</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7894.71</v>
      </c>
      <c r="D583" s="1">
        <f>'PR-RAS'!E589</f>
        <v>7894.71</v>
      </c>
      <c r="E583" s="1">
        <v>0</v>
      </c>
      <c r="F583" s="1">
        <v>0</v>
      </c>
      <c r="G583" s="2">
        <f t="shared" si="14"/>
        <v>13784.16366</v>
      </c>
      <c r="H583" s="2">
        <f t="shared" si="15"/>
        <v>0.57999999999992724</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7894.71</v>
      </c>
      <c r="D584" s="1">
        <f>'PR-RAS'!E590</f>
        <v>7894.71</v>
      </c>
      <c r="E584" s="1">
        <v>0</v>
      </c>
      <c r="F584" s="1">
        <v>0</v>
      </c>
      <c r="G584" s="2">
        <f t="shared" si="14"/>
        <v>13807.84779</v>
      </c>
      <c r="H584" s="2">
        <f t="shared" si="15"/>
        <v>0.57999999999992724</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89759</v>
      </c>
      <c r="D591" s="1">
        <f>'PR-RAS'!E597</f>
        <v>51137.43</v>
      </c>
      <c r="E591" s="1">
        <v>0</v>
      </c>
      <c r="F591" s="1">
        <v>0</v>
      </c>
      <c r="G591" s="2">
        <f t="shared" si="14"/>
        <v>113299.97739999999</v>
      </c>
      <c r="H591" s="2">
        <f t="shared" si="15"/>
        <v>0.43000000000029104</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63522.51</v>
      </c>
      <c r="D603" s="1">
        <f>'PR-RAS'!E609</f>
        <v>51137.43</v>
      </c>
      <c r="E603" s="1">
        <v>0</v>
      </c>
      <c r="F603" s="1">
        <v>0</v>
      </c>
      <c r="G603" s="2">
        <f t="shared" si="14"/>
        <v>99810.016739999992</v>
      </c>
      <c r="H603" s="2">
        <f t="shared" si="15"/>
        <v>0.91999999999825377</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63522.51</v>
      </c>
      <c r="D604" s="1">
        <f>'PR-RAS'!E610</f>
        <v>51137.43</v>
      </c>
      <c r="E604" s="1">
        <v>0</v>
      </c>
      <c r="F604" s="1">
        <v>0</v>
      </c>
      <c r="G604" s="2">
        <f t="shared" si="14"/>
        <v>99975.814109999992</v>
      </c>
      <c r="H604" s="2">
        <f t="shared" si="15"/>
        <v>0.91999999999825377</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26236.49</v>
      </c>
      <c r="D615" s="1">
        <f>'PR-RAS'!E621</f>
        <v>0</v>
      </c>
      <c r="E615" s="1">
        <v>0</v>
      </c>
      <c r="F615" s="1">
        <v>0</v>
      </c>
      <c r="G615" s="2">
        <f t="shared" si="14"/>
        <v>16109.20486</v>
      </c>
      <c r="H615" s="2">
        <f t="shared" si="15"/>
        <v>0.49000000000160071</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26236.49</v>
      </c>
      <c r="D616" s="1">
        <f>'PR-RAS'!E622</f>
        <v>0</v>
      </c>
      <c r="E616" s="1">
        <v>0</v>
      </c>
      <c r="F616" s="1">
        <v>0</v>
      </c>
      <c r="G616" s="2">
        <f t="shared" si="14"/>
        <v>16135.441350000001</v>
      </c>
      <c r="H616" s="2">
        <f t="shared" si="15"/>
        <v>0.49000000000160071</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97653.71</v>
      </c>
      <c r="D634" s="1">
        <f>'PR-RAS'!E640</f>
        <v>59032.14</v>
      </c>
      <c r="E634" s="1">
        <v>0</v>
      </c>
      <c r="F634" s="1">
        <v>0</v>
      </c>
      <c r="G634" s="2">
        <f t="shared" si="14"/>
        <v>136549.48767</v>
      </c>
      <c r="H634" s="2">
        <f t="shared" si="15"/>
        <v>0.42999999999301508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204022.82</v>
      </c>
      <c r="D635" s="1">
        <f>'PR-RAS'!E641</f>
        <v>204022.82</v>
      </c>
      <c r="E635" s="1">
        <v>0</v>
      </c>
      <c r="F635" s="1">
        <v>0</v>
      </c>
      <c r="G635" s="2">
        <f t="shared" si="14"/>
        <v>388051.40363999997</v>
      </c>
      <c r="H635" s="2">
        <f t="shared" si="15"/>
        <v>0.35999999998603016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5507095.5700000003</v>
      </c>
      <c r="D637" s="1">
        <f>'PR-RAS'!E643</f>
        <v>7393839.8600000003</v>
      </c>
      <c r="E637" s="1">
        <v>0</v>
      </c>
      <c r="F637" s="1">
        <v>0</v>
      </c>
      <c r="G637" s="2">
        <f t="shared" si="14"/>
        <v>12907477.08444</v>
      </c>
      <c r="H637" s="2">
        <f t="shared" si="15"/>
        <v>0.56999999936670065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4925793</v>
      </c>
      <c r="D638" s="1">
        <f>'PR-RAS'!E644</f>
        <v>7528604.8999999985</v>
      </c>
      <c r="E638" s="1">
        <v>0</v>
      </c>
      <c r="F638" s="1">
        <v>0</v>
      </c>
      <c r="G638" s="2">
        <f t="shared" si="14"/>
        <v>12729172.783599999</v>
      </c>
      <c r="H638" s="2">
        <f t="shared" si="15"/>
        <v>0.10000000149011612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581302.5700000003</v>
      </c>
      <c r="D639" s="1">
        <f>'PR-RAS'!E645</f>
        <v>0</v>
      </c>
      <c r="E639" s="1">
        <v>0</v>
      </c>
      <c r="F639" s="1">
        <v>0</v>
      </c>
      <c r="G639" s="2">
        <f t="shared" si="14"/>
        <v>370871.03966000018</v>
      </c>
      <c r="H639" s="2">
        <f t="shared" si="15"/>
        <v>0.42999999970197678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134765.03999999817</v>
      </c>
      <c r="E640" s="1">
        <v>0</v>
      </c>
      <c r="F640" s="1">
        <v>0</v>
      </c>
      <c r="G640" s="2">
        <f t="shared" si="14"/>
        <v>172229.72111999767</v>
      </c>
      <c r="H640" s="2">
        <f t="shared" si="15"/>
        <v>3.9999998174607754E-2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4163385.92</v>
      </c>
      <c r="D641" s="1">
        <f>'PR-RAS'!E647</f>
        <v>3425010.15</v>
      </c>
      <c r="E641" s="1">
        <v>0</v>
      </c>
      <c r="F641" s="1">
        <v>0</v>
      </c>
      <c r="G641" s="2">
        <f t="shared" si="14"/>
        <v>7048579.9807999991</v>
      </c>
      <c r="H641" s="2">
        <f t="shared" si="15"/>
        <v>0.22999999998137355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4744688.49</v>
      </c>
      <c r="D643" s="1">
        <f>'PR-RAS'!E649</f>
        <v>3290245.1100000017</v>
      </c>
      <c r="E643" s="1">
        <v>0</v>
      </c>
      <c r="F643" s="1">
        <v>0</v>
      </c>
      <c r="G643" s="2">
        <f t="shared" si="14"/>
        <v>7270764.7318200031</v>
      </c>
      <c r="H643" s="2">
        <f t="shared" si="15"/>
        <v>0.60000000195577741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4721664</v>
      </c>
      <c r="D646" s="1">
        <f>'PR-RAS'!E653</f>
        <v>4168025.17</v>
      </c>
      <c r="E646" s="1">
        <v>0</v>
      </c>
      <c r="F646" s="1">
        <v>0</v>
      </c>
      <c r="G646" s="2">
        <f t="shared" si="14"/>
        <v>8422225.7492999993</v>
      </c>
      <c r="H646" s="2">
        <f t="shared" si="15"/>
        <v>0.16999999992549419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5950611.5899999999</v>
      </c>
      <c r="D647" s="1">
        <f>'PR-RAS'!E654</f>
        <v>8087582.7300000004</v>
      </c>
      <c r="E647" s="1">
        <v>0</v>
      </c>
      <c r="F647" s="1">
        <v>0</v>
      </c>
      <c r="G647" s="2">
        <f t="shared" si="14"/>
        <v>14293251.974300001</v>
      </c>
      <c r="H647" s="2">
        <f t="shared" si="15"/>
        <v>0.67999999970197678</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5482060.9000000004</v>
      </c>
      <c r="D648" s="1">
        <f>'PR-RAS'!E655</f>
        <v>7682067.8200000003</v>
      </c>
      <c r="E648" s="1">
        <v>0</v>
      </c>
      <c r="F648" s="1">
        <v>0</v>
      </c>
      <c r="G648" s="2">
        <f t="shared" si="14"/>
        <v>13487489.16138</v>
      </c>
      <c r="H648" s="2">
        <f t="shared" si="15"/>
        <v>0.27999999932944775</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5190214.6899999995</v>
      </c>
      <c r="D649" s="1">
        <f>'PR-RAS'!E656</f>
        <v>4573540.08</v>
      </c>
      <c r="E649" s="1">
        <v>0</v>
      </c>
      <c r="F649" s="1">
        <v>0</v>
      </c>
      <c r="G649" s="2">
        <f t="shared" si="14"/>
        <v>9290567.0627999995</v>
      </c>
      <c r="H649" s="2">
        <f t="shared" si="15"/>
        <v>0.39000000059604645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12</v>
      </c>
      <c r="D650" s="1">
        <f>'PR-RAS'!E657</f>
        <v>12</v>
      </c>
      <c r="E650" s="1">
        <v>0</v>
      </c>
      <c r="F650" s="1">
        <v>0</v>
      </c>
      <c r="G650" s="2">
        <f t="shared" si="14"/>
        <v>23.364000000000001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v>
      </c>
      <c r="D652" s="1">
        <f>'PR-RAS'!E659</f>
        <v>10</v>
      </c>
      <c r="E652" s="1">
        <v>0</v>
      </c>
      <c r="F652" s="1">
        <v>0</v>
      </c>
      <c r="G652" s="2">
        <f t="shared" si="14"/>
        <v>19.53</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72974.11</v>
      </c>
      <c r="D655" s="1">
        <f>'PR-RAS'!E662</f>
        <v>67807.490000000005</v>
      </c>
      <c r="E655" s="1">
        <v>0</v>
      </c>
      <c r="F655" s="1">
        <v>0</v>
      </c>
      <c r="G655" s="2">
        <f t="shared" si="14"/>
        <v>136417.26486000002</v>
      </c>
      <c r="H655" s="2">
        <f t="shared" si="15"/>
        <v>0.60000000000582077</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361914.75</v>
      </c>
      <c r="E656" s="1">
        <v>0</v>
      </c>
      <c r="F656" s="1">
        <v>0</v>
      </c>
      <c r="G656" s="2">
        <f t="shared" ref="G656:G657" si="16">(B656/1000)*(C656*1+D656*2)</f>
        <v>474108.32250000001</v>
      </c>
      <c r="H656" s="2">
        <f t="shared" ref="H656:H657" si="17">ABS(C656-ROUND(C656,0))+ABS(D656-ROUND(D656,0))</f>
        <v>0.25</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479412.24</v>
      </c>
      <c r="D657" s="1">
        <f>'PR-RAS'!E664</f>
        <v>360565.07</v>
      </c>
      <c r="E657" s="1">
        <v>0</v>
      </c>
      <c r="F657" s="1">
        <v>0</v>
      </c>
      <c r="G657" s="2">
        <f t="shared" si="16"/>
        <v>787555.80128000001</v>
      </c>
      <c r="H657" s="2">
        <f t="shared" si="17"/>
        <v>0.30999999999767169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20624</v>
      </c>
      <c r="D662" s="1">
        <f>'PR-RAS'!E669</f>
        <v>22328</v>
      </c>
      <c r="E662" s="1">
        <v>0</v>
      </c>
      <c r="F662" s="1">
        <v>0</v>
      </c>
      <c r="G662" s="2">
        <f t="shared" si="14"/>
        <v>43150.080000000002</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9112</v>
      </c>
      <c r="E663" s="1">
        <v>0</v>
      </c>
      <c r="F663" s="1">
        <v>0</v>
      </c>
      <c r="G663" s="2">
        <f t="shared" si="14"/>
        <v>12064.288</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25515</v>
      </c>
      <c r="D671" s="1">
        <f>'PR-RAS'!E678</f>
        <v>0</v>
      </c>
      <c r="E671" s="1">
        <v>0</v>
      </c>
      <c r="F671" s="1">
        <v>0</v>
      </c>
      <c r="G671" s="2">
        <f t="shared" si="14"/>
        <v>17095.05</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2129.9</v>
      </c>
      <c r="D704" s="1">
        <f>'PR-RAS'!E711</f>
        <v>9792.39</v>
      </c>
      <c r="E704" s="1">
        <v>0</v>
      </c>
      <c r="F704" s="1">
        <v>0</v>
      </c>
      <c r="G704" s="2">
        <f t="shared" ref="G704:G707" si="24">(B704/1000)*(C704*1+D704*2)</f>
        <v>15265.420039999999</v>
      </c>
      <c r="H704" s="2">
        <f t="shared" ref="H704:H707" si="25">ABS(C704-ROUND(C704,0))+ABS(D704-ROUND(D704,0))</f>
        <v>0.48999999999932697</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12507.16</v>
      </c>
      <c r="D705" s="1">
        <f>'PR-RAS'!E712</f>
        <v>7479.11</v>
      </c>
      <c r="E705" s="1">
        <v>0</v>
      </c>
      <c r="F705" s="1">
        <v>0</v>
      </c>
      <c r="G705" s="2">
        <f t="shared" si="24"/>
        <v>19335.627519999998</v>
      </c>
      <c r="H705" s="2">
        <f t="shared" si="25"/>
        <v>0.26999999999952706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53</v>
      </c>
      <c r="D717" s="1">
        <f>'PR-RAS'!E724</f>
        <v>68.75</v>
      </c>
      <c r="E717" s="1">
        <v>0</v>
      </c>
      <c r="F717" s="1">
        <v>0</v>
      </c>
      <c r="G717" s="2">
        <f t="shared" si="14"/>
        <v>136.398</v>
      </c>
      <c r="H717" s="2">
        <f t="shared" si="15"/>
        <v>0.25</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993.02</v>
      </c>
      <c r="D726" s="1">
        <f>'PR-RAS'!E733</f>
        <v>1171.8900000000001</v>
      </c>
      <c r="E726" s="1">
        <v>0</v>
      </c>
      <c r="F726" s="1">
        <v>0</v>
      </c>
      <c r="G726" s="2">
        <f t="shared" si="14"/>
        <v>2419.1799999999998</v>
      </c>
      <c r="H726" s="2">
        <f t="shared" si="15"/>
        <v>0.12999999999988177</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3728.65</v>
      </c>
      <c r="D727" s="1">
        <f>'PR-RAS'!E734</f>
        <v>3418.95</v>
      </c>
      <c r="E727" s="1">
        <v>0</v>
      </c>
      <c r="F727" s="1">
        <v>0</v>
      </c>
      <c r="G727" s="2">
        <f t="shared" si="14"/>
        <v>7671.3152999999993</v>
      </c>
      <c r="H727" s="2">
        <f t="shared" si="15"/>
        <v>0.40000000000009095</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118.28</v>
      </c>
      <c r="D730" s="1">
        <f>'PR-RAS'!E737</f>
        <v>15596.55</v>
      </c>
      <c r="E730" s="1">
        <v>0</v>
      </c>
      <c r="F730" s="1">
        <v>0</v>
      </c>
      <c r="G730" s="2">
        <f t="shared" si="14"/>
        <v>22825.996019999999</v>
      </c>
      <c r="H730" s="2">
        <f t="shared" si="15"/>
        <v>0.73000000000072873</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4630.28</v>
      </c>
      <c r="D731" s="1">
        <f>'PR-RAS'!E738</f>
        <v>12209.93</v>
      </c>
      <c r="E731" s="1">
        <v>0</v>
      </c>
      <c r="F731" s="1">
        <v>0</v>
      </c>
      <c r="G731" s="2">
        <f t="shared" si="14"/>
        <v>21206.602199999998</v>
      </c>
      <c r="H731" s="2">
        <f t="shared" si="15"/>
        <v>0.3499999999994543</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40</v>
      </c>
      <c r="D732" s="1">
        <f>'PR-RAS'!E739</f>
        <v>45</v>
      </c>
      <c r="E732" s="1">
        <v>0</v>
      </c>
      <c r="F732" s="1">
        <v>0</v>
      </c>
      <c r="G732" s="2">
        <f t="shared" si="14"/>
        <v>95.03</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14666.42</v>
      </c>
      <c r="D734" s="1">
        <f>'PR-RAS'!E741</f>
        <v>28809.99</v>
      </c>
      <c r="E734" s="1">
        <v>0</v>
      </c>
      <c r="F734" s="1">
        <v>0</v>
      </c>
      <c r="G734" s="2">
        <f t="shared" si="14"/>
        <v>52985.931200000006</v>
      </c>
      <c r="H734" s="2">
        <f t="shared" si="15"/>
        <v>0.42999999999847205</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2166</v>
      </c>
      <c r="D735" s="1">
        <f>'PR-RAS'!E742</f>
        <v>1236.3399999999999</v>
      </c>
      <c r="E735" s="1">
        <v>0</v>
      </c>
      <c r="F735" s="1">
        <v>0</v>
      </c>
      <c r="G735" s="2">
        <f t="shared" si="14"/>
        <v>3404.7911200000003</v>
      </c>
      <c r="H735" s="2">
        <f t="shared" si="15"/>
        <v>0.33999999999991815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9217.91</v>
      </c>
      <c r="D755" s="1">
        <f>'PR-RAS'!E762</f>
        <v>4081.09</v>
      </c>
      <c r="E755" s="1">
        <v>0</v>
      </c>
      <c r="F755" s="1">
        <v>0</v>
      </c>
      <c r="G755" s="2">
        <f t="shared" si="14"/>
        <v>13104.58786</v>
      </c>
      <c r="H755" s="2">
        <f t="shared" si="15"/>
        <v>0.18000000000029104</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3981.69</v>
      </c>
      <c r="E771" s="1">
        <v>0</v>
      </c>
      <c r="F771" s="1">
        <v>0</v>
      </c>
      <c r="G771" s="2">
        <f t="shared" si="14"/>
        <v>6131.8026</v>
      </c>
      <c r="H771" s="2">
        <f t="shared" si="15"/>
        <v>0.30999999999994543</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700</v>
      </c>
      <c r="D773" s="1">
        <f>'PR-RAS'!E780</f>
        <v>700</v>
      </c>
      <c r="E773" s="1">
        <v>0</v>
      </c>
      <c r="F773" s="1">
        <v>0</v>
      </c>
      <c r="G773" s="2">
        <f t="shared" si="14"/>
        <v>1621.2</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106453.12</v>
      </c>
      <c r="D774" s="1">
        <f>'PR-RAS'!E781</f>
        <v>138162.56</v>
      </c>
      <c r="E774" s="1">
        <v>0</v>
      </c>
      <c r="F774" s="1">
        <v>0</v>
      </c>
      <c r="G774" s="2">
        <f t="shared" si="14"/>
        <v>295887.57952000003</v>
      </c>
      <c r="H774" s="2">
        <f t="shared" si="15"/>
        <v>0.55999999999767169</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31500</v>
      </c>
      <c r="D775" s="1">
        <f>'PR-RAS'!E782</f>
        <v>30000</v>
      </c>
      <c r="E775" s="1">
        <v>0</v>
      </c>
      <c r="F775" s="1">
        <v>0</v>
      </c>
      <c r="G775" s="2">
        <f t="shared" si="14"/>
        <v>70821</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1657.23</v>
      </c>
      <c r="D780" s="1">
        <f>'PR-RAS'!E787</f>
        <v>0</v>
      </c>
      <c r="E780" s="1">
        <v>0</v>
      </c>
      <c r="F780" s="1">
        <v>0</v>
      </c>
      <c r="G780" s="2">
        <f t="shared" si="14"/>
        <v>1290.98217</v>
      </c>
      <c r="H780" s="2">
        <f t="shared" si="15"/>
        <v>0.23000000000001819</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23500</v>
      </c>
      <c r="D836" s="1">
        <f>'PR-RAS'!E843</f>
        <v>26300</v>
      </c>
      <c r="E836" s="1">
        <v>0</v>
      </c>
      <c r="F836" s="1">
        <v>0</v>
      </c>
      <c r="G836" s="2">
        <f t="shared" si="14"/>
        <v>63543.5</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27297</v>
      </c>
      <c r="D839" s="1">
        <f>'PR-RAS'!E846</f>
        <v>26610</v>
      </c>
      <c r="E839" s="1">
        <v>0</v>
      </c>
      <c r="F839" s="1">
        <v>0</v>
      </c>
      <c r="G839" s="2">
        <f t="shared" si="38"/>
        <v>67473.245999999999</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9957</v>
      </c>
      <c r="D841" s="1">
        <f>'PR-RAS'!E848</f>
        <v>4780</v>
      </c>
      <c r="E841" s="1">
        <v>0</v>
      </c>
      <c r="F841" s="1">
        <v>0</v>
      </c>
      <c r="G841" s="2">
        <f t="shared" si="38"/>
        <v>16394.28</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17727.259999999998</v>
      </c>
      <c r="D843" s="1">
        <f>'PR-RAS'!E850</f>
        <v>76990.19</v>
      </c>
      <c r="E843" s="1">
        <v>0</v>
      </c>
      <c r="F843" s="1">
        <v>0</v>
      </c>
      <c r="G843" s="2">
        <f t="shared" si="38"/>
        <v>144577.83288</v>
      </c>
      <c r="H843" s="2">
        <f t="shared" si="39"/>
        <v>0.4500000000007276</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18656.75</v>
      </c>
      <c r="D844" s="1">
        <f>'PR-RAS'!E851</f>
        <v>19968.25</v>
      </c>
      <c r="E844" s="1">
        <v>0</v>
      </c>
      <c r="F844" s="1">
        <v>0</v>
      </c>
      <c r="G844" s="2">
        <f t="shared" si="38"/>
        <v>49394.109749999996</v>
      </c>
      <c r="H844" s="2">
        <f t="shared" si="39"/>
        <v>0.5</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7218.9</v>
      </c>
      <c r="D847" s="1">
        <f>'PR-RAS'!E854</f>
        <v>10002.89</v>
      </c>
      <c r="E847" s="1">
        <v>0</v>
      </c>
      <c r="F847" s="1">
        <v>0</v>
      </c>
      <c r="G847" s="2">
        <f t="shared" si="38"/>
        <v>23032.079279999998</v>
      </c>
      <c r="H847" s="2">
        <f t="shared" si="39"/>
        <v>0.21000000000094587</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84434.18</v>
      </c>
      <c r="D848" s="1">
        <f>'PR-RAS'!E855</f>
        <v>0</v>
      </c>
      <c r="E848" s="1">
        <v>0</v>
      </c>
      <c r="F848" s="1">
        <v>0</v>
      </c>
      <c r="G848" s="2">
        <f t="shared" si="38"/>
        <v>71515.750459999996</v>
      </c>
      <c r="H848" s="2">
        <f t="shared" si="39"/>
        <v>0.17999999999301508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23969.59</v>
      </c>
      <c r="D850" s="1">
        <f>'PR-RAS'!E857</f>
        <v>42043.05</v>
      </c>
      <c r="E850" s="1">
        <v>0</v>
      </c>
      <c r="F850" s="1">
        <v>0</v>
      </c>
      <c r="G850" s="2">
        <f t="shared" si="38"/>
        <v>91739.280809999997</v>
      </c>
      <c r="H850" s="2">
        <f t="shared" si="39"/>
        <v>0.46000000000276486</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63522.51</v>
      </c>
      <c r="D974" s="1">
        <f>'PR-RAS'!E981</f>
        <v>51137.43</v>
      </c>
      <c r="E974" s="1">
        <v>0</v>
      </c>
      <c r="F974" s="1">
        <v>0</v>
      </c>
      <c r="G974" s="2">
        <f t="shared" si="38"/>
        <v>161320.84101</v>
      </c>
      <c r="H974" s="2">
        <f t="shared" si="39"/>
        <v>0.91999999999825377</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26236.49</v>
      </c>
      <c r="D989" s="1">
        <f>'PR-RAS'!E996</f>
        <v>0</v>
      </c>
      <c r="E989" s="1">
        <v>0</v>
      </c>
      <c r="F989" s="1">
        <v>0</v>
      </c>
      <c r="G989" s="2">
        <f t="shared" si="38"/>
        <v>25921.652120000002</v>
      </c>
      <c r="H989" s="2">
        <f t="shared" si="39"/>
        <v>0.49000000000160071</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1482374.89</v>
      </c>
      <c r="D1582" s="6"/>
      <c r="E1582" s="6">
        <v>0</v>
      </c>
      <c r="F1582" s="6">
        <v>0</v>
      </c>
      <c r="G1582" s="7">
        <f t="shared" ref="G1582:G1686" si="82">B1582/1000*C1582</f>
        <v>1482.3748899999998</v>
      </c>
      <c r="H1582" s="7">
        <f t="shared" ref="H1582:H1686" si="83">ABS(C1582-ROUND(C1582,0))</f>
        <v>0.11000000010244548</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8056587.2400000002</v>
      </c>
      <c r="D1583" s="1">
        <v>0</v>
      </c>
      <c r="E1583" s="1">
        <v>0</v>
      </c>
      <c r="F1583" s="1">
        <v>0</v>
      </c>
      <c r="G1583" s="2">
        <f t="shared" si="82"/>
        <v>16113.174480000001</v>
      </c>
      <c r="H1583" s="2">
        <f t="shared" si="83"/>
        <v>0.24000000022351742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5074801.18</v>
      </c>
      <c r="D1585" s="1">
        <v>0</v>
      </c>
      <c r="E1585" s="1">
        <v>0</v>
      </c>
      <c r="F1585" s="1">
        <v>0</v>
      </c>
      <c r="G1585" s="2">
        <f t="shared" si="82"/>
        <v>20299.204719999998</v>
      </c>
      <c r="H1585" s="2">
        <f t="shared" si="83"/>
        <v>0.17999999970197678</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355479.25</v>
      </c>
      <c r="D1586" s="1">
        <v>0</v>
      </c>
      <c r="E1586" s="1">
        <v>0</v>
      </c>
      <c r="F1586" s="1">
        <v>0</v>
      </c>
      <c r="G1586" s="2">
        <f t="shared" si="82"/>
        <v>1777.39625</v>
      </c>
      <c r="H1586" s="2">
        <f t="shared" si="83"/>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2390500.85</v>
      </c>
      <c r="D1587" s="1">
        <v>0</v>
      </c>
      <c r="E1587" s="1">
        <v>0</v>
      </c>
      <c r="F1587" s="1">
        <v>0</v>
      </c>
      <c r="G1587" s="2">
        <f t="shared" si="82"/>
        <v>14343.0051</v>
      </c>
      <c r="H1587" s="2">
        <f t="shared" si="83"/>
        <v>0.14999999990686774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14378.38</v>
      </c>
      <c r="D1588" s="1">
        <v>0</v>
      </c>
      <c r="E1588" s="1">
        <v>0</v>
      </c>
      <c r="F1588" s="1">
        <v>0</v>
      </c>
      <c r="G1588" s="2">
        <f t="shared" si="82"/>
        <v>100.64865999999999</v>
      </c>
      <c r="H1588" s="2">
        <f t="shared" si="83"/>
        <v>0.37999999999919964</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190436.85</v>
      </c>
      <c r="D1589" s="1">
        <v>0</v>
      </c>
      <c r="E1589" s="1">
        <v>0</v>
      </c>
      <c r="F1589" s="1">
        <v>0</v>
      </c>
      <c r="G1589" s="2">
        <f t="shared" si="82"/>
        <v>1523.4948000000002</v>
      </c>
      <c r="H1589" s="2">
        <f t="shared" si="83"/>
        <v>0.14999999999417923</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221423.65</v>
      </c>
      <c r="D1590" s="1">
        <v>0</v>
      </c>
      <c r="E1590" s="1">
        <v>0</v>
      </c>
      <c r="F1590" s="1">
        <v>0</v>
      </c>
      <c r="G1590" s="2">
        <f>B1590/1000*C1590</f>
        <v>1992.8128499999998</v>
      </c>
      <c r="H1590" s="2">
        <f>ABS(C1590-ROUND(C1590,0))</f>
        <v>0.35000000000582077</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164651.32999999999</v>
      </c>
      <c r="D1591" s="1">
        <v>0</v>
      </c>
      <c r="E1591" s="1">
        <v>0</v>
      </c>
      <c r="F1591" s="1">
        <v>0</v>
      </c>
      <c r="G1591" s="2">
        <f t="shared" si="82"/>
        <v>1646.5132999999998</v>
      </c>
      <c r="H1591" s="2">
        <f t="shared" si="83"/>
        <v>0.32999999998719431</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347984.46</v>
      </c>
      <c r="D1592" s="1">
        <v>0</v>
      </c>
      <c r="E1592" s="1">
        <v>0</v>
      </c>
      <c r="F1592" s="1">
        <v>0</v>
      </c>
      <c r="G1592" s="2">
        <f t="shared" si="82"/>
        <v>3827.82906</v>
      </c>
      <c r="H1592" s="2">
        <f t="shared" si="83"/>
        <v>0.46000000002095476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1389946.41</v>
      </c>
      <c r="D1593" s="1">
        <v>0</v>
      </c>
      <c r="E1593" s="1">
        <v>0</v>
      </c>
      <c r="F1593" s="1">
        <v>0</v>
      </c>
      <c r="G1593" s="2">
        <f t="shared" si="82"/>
        <v>16679.356919999998</v>
      </c>
      <c r="H1593" s="2">
        <f t="shared" si="83"/>
        <v>0.40999999991618097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2560493.89</v>
      </c>
      <c r="D1594" s="1">
        <v>0</v>
      </c>
      <c r="E1594" s="1">
        <v>0</v>
      </c>
      <c r="F1594" s="1">
        <v>0</v>
      </c>
      <c r="G1594" s="2">
        <f t="shared" si="82"/>
        <v>33286.420570000002</v>
      </c>
      <c r="H1594" s="2">
        <f t="shared" si="83"/>
        <v>0.10999999986961484</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421292.17</v>
      </c>
      <c r="D1601" s="1">
        <v>0</v>
      </c>
      <c r="E1601" s="1">
        <v>0</v>
      </c>
      <c r="F1601" s="1">
        <v>0</v>
      </c>
      <c r="G1601" s="2">
        <f t="shared" ref="G1601" si="84">B1601/1000*C1601</f>
        <v>8425.8433999999997</v>
      </c>
      <c r="H1601" s="2">
        <f t="shared" ref="H1601" si="85">ABS(C1601-ROUND(C1601,0))</f>
        <v>0.16999999998370185</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7724435.7800000003</v>
      </c>
      <c r="D1602" s="1">
        <v>0</v>
      </c>
      <c r="E1602" s="1">
        <v>0</v>
      </c>
      <c r="F1602" s="1">
        <v>0</v>
      </c>
      <c r="G1602" s="2">
        <f t="shared" si="82"/>
        <v>162213.15138000002</v>
      </c>
      <c r="H1602" s="2">
        <f t="shared" si="83"/>
        <v>0.21999999973922968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5195653.37</v>
      </c>
      <c r="D1604" s="1">
        <v>0</v>
      </c>
      <c r="E1604" s="1">
        <v>0</v>
      </c>
      <c r="F1604" s="1">
        <v>0</v>
      </c>
      <c r="G1604" s="2">
        <f t="shared" si="82"/>
        <v>119500.02751</v>
      </c>
      <c r="H1604" s="2">
        <f t="shared" si="83"/>
        <v>0.37000000011175871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353999.09</v>
      </c>
      <c r="D1605" s="1">
        <v>0</v>
      </c>
      <c r="E1605" s="1">
        <v>0</v>
      </c>
      <c r="F1605" s="1">
        <v>0</v>
      </c>
      <c r="G1605" s="2">
        <f t="shared" si="82"/>
        <v>8495.9781600000006</v>
      </c>
      <c r="H1605" s="2">
        <f t="shared" si="83"/>
        <v>9.0000000025611371E-2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2467467.36</v>
      </c>
      <c r="D1606" s="1">
        <v>0</v>
      </c>
      <c r="E1606" s="1">
        <v>0</v>
      </c>
      <c r="F1606" s="1">
        <v>0</v>
      </c>
      <c r="G1606" s="2">
        <f t="shared" si="82"/>
        <v>61686.684000000001</v>
      </c>
      <c r="H1606" s="2">
        <f t="shared" si="83"/>
        <v>0.35999999986961484</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16780.7</v>
      </c>
      <c r="D1607" s="1">
        <v>0</v>
      </c>
      <c r="E1607" s="1">
        <v>0</v>
      </c>
      <c r="F1607" s="1">
        <v>0</v>
      </c>
      <c r="G1607" s="2">
        <f t="shared" si="82"/>
        <v>436.29820000000001</v>
      </c>
      <c r="H1607" s="2">
        <f t="shared" si="83"/>
        <v>0.2999999999992724</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191247.85</v>
      </c>
      <c r="D1608" s="1">
        <v>0</v>
      </c>
      <c r="E1608" s="1">
        <v>0</v>
      </c>
      <c r="F1608" s="1">
        <v>0</v>
      </c>
      <c r="G1608" s="2">
        <f t="shared" si="82"/>
        <v>5163.6919500000004</v>
      </c>
      <c r="H1608" s="2">
        <f t="shared" si="83"/>
        <v>0.14999999999417923</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221423.65</v>
      </c>
      <c r="D1609" s="1">
        <v>0</v>
      </c>
      <c r="E1609" s="1">
        <v>0</v>
      </c>
      <c r="F1609" s="1">
        <v>0</v>
      </c>
      <c r="G1609" s="2">
        <f>B1609/1000*C1609</f>
        <v>6199.8621999999996</v>
      </c>
      <c r="H1609" s="2">
        <f>ABS(C1609-ROUND(C1609,0))</f>
        <v>0.35000000000582077</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171874.94</v>
      </c>
      <c r="D1610" s="1">
        <v>0</v>
      </c>
      <c r="E1610" s="1">
        <v>0</v>
      </c>
      <c r="F1610" s="1">
        <v>0</v>
      </c>
      <c r="G1610" s="2">
        <f t="shared" si="82"/>
        <v>4984.3732600000003</v>
      </c>
      <c r="H1610" s="2">
        <f t="shared" si="83"/>
        <v>5.9999999997671694E-2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347984.46</v>
      </c>
      <c r="D1611" s="1">
        <v>0</v>
      </c>
      <c r="E1611" s="1">
        <v>0</v>
      </c>
      <c r="F1611" s="1">
        <v>0</v>
      </c>
      <c r="G1611" s="2">
        <f t="shared" si="82"/>
        <v>10439.533800000001</v>
      </c>
      <c r="H1611" s="2">
        <f t="shared" si="83"/>
        <v>0.46000000002095476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1424875.32</v>
      </c>
      <c r="D1612" s="1">
        <v>0</v>
      </c>
      <c r="E1612" s="1">
        <v>0</v>
      </c>
      <c r="F1612" s="1">
        <v>0</v>
      </c>
      <c r="G1612" s="2">
        <f t="shared" si="82"/>
        <v>44171.134920000004</v>
      </c>
      <c r="H1612" s="2">
        <f t="shared" si="83"/>
        <v>0.32000000006519258</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2022042.17</v>
      </c>
      <c r="D1613" s="1">
        <v>0</v>
      </c>
      <c r="E1613" s="1">
        <v>0</v>
      </c>
      <c r="F1613" s="1">
        <v>0</v>
      </c>
      <c r="G1613" s="2">
        <f t="shared" si="82"/>
        <v>64705.349439999998</v>
      </c>
      <c r="H1613" s="2">
        <f t="shared" si="83"/>
        <v>0.16999999992549419</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131705.75</v>
      </c>
      <c r="D1614" s="1">
        <v>0</v>
      </c>
      <c r="E1614" s="1">
        <v>0</v>
      </c>
      <c r="F1614" s="1">
        <v>0</v>
      </c>
      <c r="G1614" s="2">
        <f t="shared" si="82"/>
        <v>4346.2897499999999</v>
      </c>
      <c r="H1614" s="2">
        <f t="shared" si="83"/>
        <v>0.25</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131705.75</v>
      </c>
      <c r="D1618" s="1">
        <v>0</v>
      </c>
      <c r="E1618" s="1">
        <v>0</v>
      </c>
      <c r="F1618" s="1">
        <v>0</v>
      </c>
      <c r="G1618" s="2">
        <f t="shared" si="82"/>
        <v>4873.1127499999993</v>
      </c>
      <c r="H1618" s="2">
        <f t="shared" si="83"/>
        <v>0.25</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375034.49</v>
      </c>
      <c r="D1620" s="1">
        <v>0</v>
      </c>
      <c r="E1620" s="1">
        <v>0</v>
      </c>
      <c r="F1620" s="1">
        <v>0</v>
      </c>
      <c r="G1620" s="2">
        <f t="shared" ref="G1620" si="86">B1620/1000*C1620</f>
        <v>14626.34511</v>
      </c>
      <c r="H1620" s="2">
        <f t="shared" ref="H1620" si="87">ABS(C1620-ROUND(C1620,0))</f>
        <v>0.48999999999068677</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1814526.3500000006</v>
      </c>
      <c r="D1621" s="1">
        <v>0</v>
      </c>
      <c r="E1621" s="1">
        <v>0</v>
      </c>
      <c r="F1621" s="1">
        <v>0</v>
      </c>
      <c r="G1621" s="2">
        <f t="shared" si="82"/>
        <v>72581.054000000018</v>
      </c>
      <c r="H1621" s="2">
        <f t="shared" si="83"/>
        <v>0.35000000055879354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854020.08</v>
      </c>
      <c r="D1622" s="1">
        <v>0</v>
      </c>
      <c r="E1622" s="1">
        <v>0</v>
      </c>
      <c r="F1622" s="1">
        <v>0</v>
      </c>
      <c r="G1622" s="2">
        <f t="shared" si="82"/>
        <v>35014.823279999997</v>
      </c>
      <c r="H1622" s="2">
        <f t="shared" si="83"/>
        <v>7.9999999958090484E-2</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34295.83</v>
      </c>
      <c r="D1628" s="1">
        <v>0</v>
      </c>
      <c r="E1628" s="1">
        <v>0</v>
      </c>
      <c r="F1628" s="1">
        <v>0</v>
      </c>
      <c r="G1628" s="2">
        <f t="shared" si="82"/>
        <v>1611.9040100000002</v>
      </c>
      <c r="H1628" s="2">
        <f t="shared" si="83"/>
        <v>0.16999999999825377</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33275.82</v>
      </c>
      <c r="D1634" s="1">
        <v>0</v>
      </c>
      <c r="E1634" s="1">
        <v>0</v>
      </c>
      <c r="F1634" s="1">
        <v>0</v>
      </c>
      <c r="G1634" s="2">
        <f t="shared" si="82"/>
        <v>1763.6184599999999</v>
      </c>
      <c r="H1634" s="2">
        <f t="shared" si="83"/>
        <v>0.18000000000029104</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14635.81</v>
      </c>
      <c r="D1635" s="1">
        <v>0</v>
      </c>
      <c r="E1635" s="1">
        <v>0</v>
      </c>
      <c r="F1635" s="1">
        <v>0</v>
      </c>
      <c r="G1635" s="2">
        <f t="shared" si="82"/>
        <v>790.33373999999992</v>
      </c>
      <c r="H1635" s="2">
        <f t="shared" si="83"/>
        <v>0.19000000000050932</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18640.009999999998</v>
      </c>
      <c r="D1636" s="1">
        <v>0</v>
      </c>
      <c r="E1636" s="1">
        <v>0</v>
      </c>
      <c r="F1636" s="1">
        <v>0</v>
      </c>
      <c r="G1636" s="2">
        <f t="shared" si="82"/>
        <v>1025.20055</v>
      </c>
      <c r="H1636" s="2">
        <f t="shared" si="83"/>
        <v>9.9999999983992893E-3</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1020.01</v>
      </c>
      <c r="D1654" s="1">
        <v>0</v>
      </c>
      <c r="E1654" s="1">
        <v>0</v>
      </c>
      <c r="F1654" s="1">
        <v>0</v>
      </c>
      <c r="G1654" s="2">
        <f t="shared" si="82"/>
        <v>74.460729999999998</v>
      </c>
      <c r="H1654" s="2">
        <f t="shared" si="83"/>
        <v>9.9999999999909051E-3</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1020.01</v>
      </c>
      <c r="D1655" s="1">
        <v>0</v>
      </c>
      <c r="E1655" s="1">
        <v>0</v>
      </c>
      <c r="F1655" s="1">
        <v>0</v>
      </c>
      <c r="G1655" s="2">
        <f t="shared" si="82"/>
        <v>75.480739999999997</v>
      </c>
      <c r="H1655" s="2">
        <f t="shared" si="83"/>
        <v>9.9999999999909051E-3</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819724.25</v>
      </c>
      <c r="D1669" s="1">
        <v>0</v>
      </c>
      <c r="E1669" s="1">
        <v>0</v>
      </c>
      <c r="F1669" s="1">
        <v>0</v>
      </c>
      <c r="G1669" s="2">
        <f t="shared" si="82"/>
        <v>72135.733999999997</v>
      </c>
      <c r="H1669" s="2">
        <f t="shared" si="83"/>
        <v>0.25</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376433.04</v>
      </c>
      <c r="D1670" s="1">
        <v>0</v>
      </c>
      <c r="E1670" s="1">
        <v>0</v>
      </c>
      <c r="F1670" s="1">
        <v>0</v>
      </c>
      <c r="G1670" s="2">
        <f t="shared" si="82"/>
        <v>33502.540559999994</v>
      </c>
      <c r="H1670" s="2">
        <f t="shared" si="83"/>
        <v>3.9999999979045242E-2</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319635.15000000002</v>
      </c>
      <c r="D1671" s="1">
        <v>0</v>
      </c>
      <c r="E1671" s="1">
        <v>0</v>
      </c>
      <c r="F1671" s="1">
        <v>0</v>
      </c>
      <c r="G1671" s="2">
        <f t="shared" si="82"/>
        <v>28767.163500000002</v>
      </c>
      <c r="H1671" s="2">
        <f t="shared" si="83"/>
        <v>0.15000000002328306</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123656.06</v>
      </c>
      <c r="D1673" s="1">
        <v>0</v>
      </c>
      <c r="E1673" s="1">
        <v>0</v>
      </c>
      <c r="F1673" s="1">
        <v>0</v>
      </c>
      <c r="G1673" s="2">
        <f t="shared" si="82"/>
        <v>11376.35752</v>
      </c>
      <c r="H1673" s="2">
        <f t="shared" si="83"/>
        <v>5.9999999997671694E-2</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960506.27</v>
      </c>
      <c r="D1681" s="1">
        <v>0</v>
      </c>
      <c r="E1681" s="1">
        <v>0</v>
      </c>
      <c r="F1681" s="1">
        <v>0</v>
      </c>
      <c r="G1681" s="2">
        <f t="shared" si="82"/>
        <v>96050.627000000008</v>
      </c>
      <c r="H1681" s="2">
        <f t="shared" si="83"/>
        <v>0.27000000001862645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499.52</v>
      </c>
      <c r="D1682" s="1">
        <v>0</v>
      </c>
      <c r="E1682" s="1">
        <v>0</v>
      </c>
      <c r="F1682" s="1">
        <v>0</v>
      </c>
      <c r="G1682" s="2">
        <f t="shared" si="82"/>
        <v>50.451520000000002</v>
      </c>
      <c r="H1682" s="2">
        <f t="shared" si="83"/>
        <v>0.48000000000001819</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182037.81</v>
      </c>
      <c r="D1683" s="1">
        <v>0</v>
      </c>
      <c r="E1683" s="1">
        <v>0</v>
      </c>
      <c r="F1683" s="1">
        <v>0</v>
      </c>
      <c r="G1683" s="2">
        <f t="shared" si="82"/>
        <v>18567.856619999999</v>
      </c>
      <c r="H1683" s="2">
        <f t="shared" si="83"/>
        <v>0.19000000000232831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97264.81</v>
      </c>
      <c r="D1684" s="1">
        <v>0</v>
      </c>
      <c r="E1684" s="1">
        <v>0</v>
      </c>
      <c r="F1684" s="1">
        <v>0</v>
      </c>
      <c r="G1684" s="2">
        <f t="shared" si="82"/>
        <v>10018.27543</v>
      </c>
      <c r="H1684" s="2">
        <f t="shared" si="83"/>
        <v>0.19000000000232831</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550126.5</v>
      </c>
      <c r="D1685" s="1">
        <v>0</v>
      </c>
      <c r="E1685" s="1">
        <v>0</v>
      </c>
      <c r="F1685" s="1">
        <v>0</v>
      </c>
      <c r="G1685" s="2">
        <f t="shared" ref="G1685" si="92">B1685/1000*C1685</f>
        <v>57213.155999999995</v>
      </c>
      <c r="H1685" s="2">
        <f t="shared" ref="H1685" si="93">ABS(C1685-ROUND(C1685,0))</f>
        <v>0.5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130577.63</v>
      </c>
      <c r="D1686" s="13">
        <v>0</v>
      </c>
      <c r="E1686" s="13">
        <v>0</v>
      </c>
      <c r="F1686" s="13">
        <v>0</v>
      </c>
      <c r="G1686" s="14">
        <f t="shared" si="82"/>
        <v>13710.65115</v>
      </c>
      <c r="H1686" s="14">
        <f t="shared" si="83"/>
        <v>0.36999999999534339</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3066</v>
      </c>
      <c r="B1" s="396"/>
      <c r="C1" s="396"/>
    </row>
    <row r="2" spans="1:16" ht="33" customHeight="1" x14ac:dyDescent="0.2">
      <c r="A2" s="397" t="s">
        <v>3067</v>
      </c>
      <c r="B2" s="398"/>
      <c r="C2" s="388"/>
      <c r="D2" s="4"/>
      <c r="E2" s="4"/>
      <c r="F2" s="4"/>
      <c r="G2" s="4"/>
      <c r="H2" s="4"/>
      <c r="I2" s="4"/>
      <c r="J2" s="4"/>
      <c r="K2" s="4"/>
      <c r="L2" s="4"/>
      <c r="M2" s="4"/>
      <c r="N2" s="4"/>
      <c r="O2" s="4"/>
      <c r="P2" s="4"/>
    </row>
    <row r="3" spans="1:16" ht="18.75" customHeight="1" x14ac:dyDescent="0.2">
      <c r="A3" s="232" t="s">
        <v>3068</v>
      </c>
      <c r="B3" s="399" t="s">
        <v>3069</v>
      </c>
      <c r="C3" s="388"/>
      <c r="D3" s="4"/>
      <c r="E3" s="4"/>
      <c r="F3" s="4"/>
      <c r="G3" s="4"/>
      <c r="H3" s="4"/>
      <c r="I3" s="4"/>
      <c r="J3" s="4"/>
      <c r="K3" s="4"/>
      <c r="L3" s="4"/>
      <c r="M3" s="4"/>
      <c r="N3" s="4"/>
      <c r="O3" s="4"/>
      <c r="P3" s="4"/>
    </row>
    <row r="4" spans="1:16" ht="37.5" hidden="1" customHeight="1" x14ac:dyDescent="0.2">
      <c r="A4" s="233" t="s">
        <v>3070</v>
      </c>
      <c r="B4" s="387" t="s">
        <v>3071</v>
      </c>
      <c r="C4" s="388"/>
      <c r="D4" s="4"/>
      <c r="E4" s="4"/>
      <c r="F4" s="4"/>
      <c r="G4" s="4"/>
      <c r="H4" s="4"/>
      <c r="I4" s="4"/>
      <c r="J4" s="4"/>
      <c r="K4" s="4"/>
      <c r="L4" s="4"/>
      <c r="M4" s="4"/>
      <c r="N4" s="4"/>
      <c r="O4" s="4"/>
      <c r="P4" s="4"/>
    </row>
    <row r="5" spans="1:16" ht="48" hidden="1" customHeight="1" x14ac:dyDescent="0.2">
      <c r="A5" s="233" t="s">
        <v>3070</v>
      </c>
      <c r="B5" s="387" t="s">
        <v>3072</v>
      </c>
      <c r="C5" s="388"/>
      <c r="D5" s="4"/>
      <c r="E5" s="4"/>
      <c r="F5" s="4"/>
      <c r="G5" s="4"/>
      <c r="H5" s="4"/>
      <c r="I5" s="4"/>
      <c r="J5" s="4"/>
      <c r="K5" s="4"/>
      <c r="L5" s="4"/>
      <c r="M5" s="4"/>
      <c r="N5" s="4"/>
      <c r="O5" s="4"/>
      <c r="P5" s="4"/>
    </row>
    <row r="6" spans="1:16" ht="59.25" hidden="1" customHeight="1" x14ac:dyDescent="0.2">
      <c r="A6" s="233" t="s">
        <v>3070</v>
      </c>
      <c r="B6" s="387" t="s">
        <v>3073</v>
      </c>
      <c r="C6" s="388"/>
      <c r="D6" s="4"/>
      <c r="E6" s="4"/>
      <c r="F6" s="4"/>
      <c r="G6" s="4"/>
      <c r="H6" s="4"/>
      <c r="I6" s="4"/>
      <c r="J6" s="4"/>
      <c r="K6" s="4"/>
      <c r="L6" s="4"/>
      <c r="M6" s="4"/>
      <c r="N6" s="4"/>
      <c r="O6" s="4"/>
      <c r="P6" s="4"/>
    </row>
    <row r="7" spans="1:16" ht="48" hidden="1" customHeight="1" x14ac:dyDescent="0.2">
      <c r="A7" s="233" t="s">
        <v>3074</v>
      </c>
      <c r="B7" s="387" t="s">
        <v>3075</v>
      </c>
      <c r="C7" s="388"/>
      <c r="D7" s="4"/>
      <c r="E7" s="4"/>
      <c r="F7" s="4"/>
      <c r="G7" s="4"/>
      <c r="H7" s="4"/>
      <c r="I7" s="4"/>
      <c r="J7" s="4"/>
      <c r="K7" s="4"/>
      <c r="L7" s="4"/>
      <c r="M7" s="4"/>
      <c r="N7" s="4"/>
      <c r="O7" s="4"/>
      <c r="P7" s="4"/>
    </row>
    <row r="8" spans="1:16" ht="41.25" hidden="1" customHeight="1" x14ac:dyDescent="0.2">
      <c r="A8" s="233" t="s">
        <v>3076</v>
      </c>
      <c r="B8" s="387" t="s">
        <v>3077</v>
      </c>
      <c r="C8" s="388"/>
      <c r="D8" s="4"/>
      <c r="E8" s="4"/>
      <c r="F8" s="4"/>
      <c r="G8" s="4"/>
      <c r="H8" s="4"/>
      <c r="I8" s="4"/>
      <c r="J8" s="4"/>
      <c r="K8" s="4"/>
      <c r="L8" s="4"/>
      <c r="M8" s="4"/>
      <c r="N8" s="4"/>
      <c r="O8" s="4"/>
      <c r="P8" s="4"/>
    </row>
    <row r="9" spans="1:16" ht="59.25" hidden="1" customHeight="1" x14ac:dyDescent="0.2">
      <c r="A9" s="233" t="s">
        <v>3078</v>
      </c>
      <c r="B9" s="387" t="s">
        <v>3079</v>
      </c>
      <c r="C9" s="388"/>
      <c r="D9" s="4"/>
      <c r="E9" s="4"/>
      <c r="F9" s="4"/>
      <c r="G9" s="4"/>
      <c r="H9" s="4"/>
      <c r="I9" s="4"/>
      <c r="J9" s="4"/>
      <c r="K9" s="4"/>
      <c r="L9" s="4"/>
      <c r="M9" s="4"/>
      <c r="N9" s="4"/>
      <c r="O9" s="4"/>
      <c r="P9" s="4"/>
    </row>
    <row r="10" spans="1:16" ht="61.5" hidden="1" customHeight="1" x14ac:dyDescent="0.2">
      <c r="A10" s="233" t="s">
        <v>3078</v>
      </c>
      <c r="B10" s="387" t="s">
        <v>3080</v>
      </c>
      <c r="C10" s="388"/>
      <c r="D10" s="4"/>
      <c r="E10" s="4"/>
      <c r="F10" s="4"/>
      <c r="G10" s="4"/>
      <c r="H10" s="4"/>
      <c r="I10" s="4"/>
      <c r="J10" s="4"/>
      <c r="K10" s="4"/>
      <c r="L10" s="4"/>
      <c r="M10" s="4"/>
      <c r="N10" s="4"/>
      <c r="O10" s="4"/>
      <c r="P10" s="4"/>
    </row>
    <row r="11" spans="1:16" ht="43.5" hidden="1" customHeight="1" x14ac:dyDescent="0.2">
      <c r="A11" s="233" t="s">
        <v>3078</v>
      </c>
      <c r="B11" s="387" t="s">
        <v>3081</v>
      </c>
      <c r="C11" s="388"/>
      <c r="D11" s="4"/>
      <c r="E11" s="4"/>
      <c r="F11" s="4"/>
      <c r="G11" s="4"/>
      <c r="H11" s="4"/>
      <c r="I11" s="4"/>
      <c r="J11" s="4"/>
      <c r="K11" s="4"/>
      <c r="L11" s="4"/>
      <c r="M11" s="4"/>
      <c r="N11" s="4"/>
      <c r="O11" s="4"/>
      <c r="P11" s="4"/>
    </row>
    <row r="12" spans="1:16" ht="27.75" hidden="1" customHeight="1" x14ac:dyDescent="0.2">
      <c r="A12" s="233" t="s">
        <v>3082</v>
      </c>
      <c r="B12" s="387" t="s">
        <v>3083</v>
      </c>
      <c r="C12" s="388"/>
      <c r="D12" s="4"/>
      <c r="E12" s="4"/>
      <c r="F12" s="4"/>
      <c r="G12" s="4"/>
      <c r="H12" s="4"/>
      <c r="I12" s="4"/>
      <c r="J12" s="4"/>
      <c r="K12" s="4"/>
      <c r="L12" s="4"/>
      <c r="M12" s="4"/>
      <c r="N12" s="4"/>
      <c r="O12" s="4"/>
      <c r="P12" s="4"/>
    </row>
    <row r="13" spans="1:16" ht="27.75" hidden="1" customHeight="1" x14ac:dyDescent="0.2">
      <c r="A13" s="233" t="s">
        <v>3084</v>
      </c>
      <c r="B13" s="387" t="s">
        <v>3085</v>
      </c>
      <c r="C13" s="388"/>
      <c r="D13" s="4"/>
      <c r="E13" s="4"/>
      <c r="F13" s="4"/>
      <c r="G13" s="4"/>
      <c r="H13" s="4"/>
      <c r="I13" s="4"/>
      <c r="J13" s="4"/>
      <c r="K13" s="4"/>
      <c r="L13" s="4"/>
      <c r="M13" s="4"/>
      <c r="N13" s="4"/>
      <c r="O13" s="4"/>
      <c r="P13" s="4"/>
    </row>
    <row r="14" spans="1:16" ht="45.75" hidden="1" customHeight="1" x14ac:dyDescent="0.2">
      <c r="A14" s="233" t="s">
        <v>3086</v>
      </c>
      <c r="B14" s="387" t="s">
        <v>3087</v>
      </c>
      <c r="C14" s="388"/>
      <c r="D14" s="4"/>
      <c r="E14" s="4"/>
      <c r="F14" s="4"/>
      <c r="G14" s="4"/>
      <c r="H14" s="4"/>
      <c r="I14" s="4"/>
      <c r="J14" s="4"/>
      <c r="K14" s="4"/>
      <c r="L14" s="4"/>
      <c r="M14" s="4"/>
      <c r="N14" s="4"/>
      <c r="O14" s="4"/>
      <c r="P14" s="4"/>
    </row>
    <row r="15" spans="1:16" ht="45.75" hidden="1" customHeight="1" x14ac:dyDescent="0.2">
      <c r="A15" s="233" t="s">
        <v>3088</v>
      </c>
      <c r="B15" s="387" t="s">
        <v>3089</v>
      </c>
      <c r="C15" s="388"/>
      <c r="D15" s="4"/>
      <c r="E15" s="4"/>
      <c r="F15" s="4"/>
      <c r="G15" s="4"/>
      <c r="H15" s="4"/>
      <c r="I15" s="4"/>
      <c r="J15" s="4"/>
      <c r="K15" s="4"/>
      <c r="L15" s="4"/>
      <c r="M15" s="4"/>
      <c r="N15" s="4"/>
      <c r="O15" s="4"/>
      <c r="P15" s="4"/>
    </row>
    <row r="16" spans="1:16" ht="51" hidden="1" customHeight="1" x14ac:dyDescent="0.2">
      <c r="A16" s="233" t="s">
        <v>3090</v>
      </c>
      <c r="B16" s="387" t="s">
        <v>3091</v>
      </c>
      <c r="C16" s="388"/>
      <c r="D16" s="4"/>
      <c r="E16" s="4"/>
      <c r="F16" s="4"/>
      <c r="G16" s="4"/>
      <c r="H16" s="4"/>
      <c r="I16" s="4"/>
      <c r="J16" s="4"/>
      <c r="K16" s="4"/>
      <c r="L16" s="4"/>
      <c r="M16" s="4"/>
      <c r="N16" s="4"/>
      <c r="O16" s="4"/>
      <c r="P16" s="4"/>
    </row>
    <row r="17" spans="1:16" ht="27.75" hidden="1" customHeight="1" x14ac:dyDescent="0.2">
      <c r="A17" s="233" t="s">
        <v>3092</v>
      </c>
      <c r="B17" s="387" t="s">
        <v>3093</v>
      </c>
      <c r="C17" s="388"/>
      <c r="D17" s="4"/>
      <c r="E17" s="4"/>
      <c r="F17" s="4"/>
      <c r="G17" s="4"/>
      <c r="H17" s="4"/>
      <c r="I17" s="4"/>
      <c r="J17" s="4"/>
      <c r="K17" s="4"/>
      <c r="L17" s="4"/>
      <c r="M17" s="4"/>
      <c r="N17" s="4"/>
      <c r="O17" s="4"/>
      <c r="P17" s="4"/>
    </row>
    <row r="18" spans="1:16" ht="27.75" hidden="1" customHeight="1" x14ac:dyDescent="0.2">
      <c r="A18" s="233" t="s">
        <v>3094</v>
      </c>
      <c r="B18" s="387" t="s">
        <v>3095</v>
      </c>
      <c r="C18" s="388"/>
      <c r="D18" s="4"/>
      <c r="E18" s="4"/>
      <c r="F18" s="4"/>
      <c r="G18" s="4"/>
      <c r="H18" s="4"/>
      <c r="I18" s="4"/>
      <c r="J18" s="4"/>
      <c r="K18" s="4"/>
      <c r="L18" s="4"/>
      <c r="M18" s="4"/>
      <c r="N18" s="4"/>
      <c r="O18" s="4"/>
      <c r="P18" s="4"/>
    </row>
    <row r="19" spans="1:16" ht="45" hidden="1" customHeight="1" x14ac:dyDescent="0.2">
      <c r="A19" s="233" t="s">
        <v>3094</v>
      </c>
      <c r="B19" s="387" t="s">
        <v>3096</v>
      </c>
      <c r="C19" s="388"/>
      <c r="D19" s="4"/>
      <c r="E19" s="4"/>
      <c r="F19" s="4"/>
      <c r="G19" s="4"/>
      <c r="H19" s="4"/>
      <c r="I19" s="4"/>
      <c r="J19" s="4"/>
      <c r="K19" s="4"/>
      <c r="L19" s="4"/>
      <c r="M19" s="4"/>
      <c r="N19" s="4"/>
      <c r="O19" s="4"/>
      <c r="P19" s="4"/>
    </row>
    <row r="20" spans="1:16" ht="45" hidden="1" customHeight="1" x14ac:dyDescent="0.2">
      <c r="A20" s="233" t="s">
        <v>3097</v>
      </c>
      <c r="B20" s="387" t="s">
        <v>3098</v>
      </c>
      <c r="C20" s="388"/>
      <c r="D20" s="4"/>
      <c r="E20" s="4"/>
      <c r="F20" s="4"/>
      <c r="G20" s="4"/>
      <c r="H20" s="4"/>
      <c r="I20" s="4"/>
      <c r="J20" s="4"/>
      <c r="K20" s="4"/>
      <c r="L20" s="4"/>
      <c r="M20" s="4"/>
      <c r="N20" s="4"/>
      <c r="O20" s="4"/>
      <c r="P20" s="4"/>
    </row>
    <row r="21" spans="1:16" ht="30" hidden="1" customHeight="1" x14ac:dyDescent="0.2">
      <c r="A21" s="233" t="s">
        <v>3099</v>
      </c>
      <c r="B21" s="387" t="s">
        <v>3100</v>
      </c>
      <c r="C21" s="388"/>
      <c r="D21" s="4"/>
      <c r="E21" s="4"/>
      <c r="F21" s="4"/>
      <c r="G21" s="4"/>
      <c r="H21" s="4"/>
      <c r="I21" s="4"/>
      <c r="J21" s="4"/>
      <c r="K21" s="4"/>
      <c r="L21" s="4"/>
      <c r="M21" s="4"/>
      <c r="N21" s="4"/>
      <c r="O21" s="4"/>
      <c r="P21" s="4"/>
    </row>
    <row r="22" spans="1:16" ht="30" hidden="1" customHeight="1" x14ac:dyDescent="0.2">
      <c r="A22" s="233" t="s">
        <v>3101</v>
      </c>
      <c r="B22" s="387" t="s">
        <v>3102</v>
      </c>
      <c r="C22" s="388"/>
      <c r="D22" s="4"/>
      <c r="E22" s="4"/>
      <c r="F22" s="4"/>
      <c r="G22" s="4"/>
      <c r="H22" s="4"/>
      <c r="I22" s="4"/>
      <c r="J22" s="4"/>
      <c r="K22" s="4"/>
      <c r="L22" s="4"/>
      <c r="M22" s="4"/>
      <c r="N22" s="4"/>
      <c r="O22" s="4"/>
      <c r="P22" s="4"/>
    </row>
    <row r="23" spans="1:16" ht="30" hidden="1" customHeight="1" x14ac:dyDescent="0.2">
      <c r="A23" s="233" t="s">
        <v>3103</v>
      </c>
      <c r="B23" s="387" t="s">
        <v>3104</v>
      </c>
      <c r="C23" s="388"/>
      <c r="D23" s="4"/>
      <c r="E23" s="4"/>
      <c r="F23" s="4"/>
      <c r="G23" s="4"/>
      <c r="H23" s="4"/>
      <c r="I23" s="4"/>
      <c r="J23" s="4"/>
      <c r="K23" s="4"/>
      <c r="L23" s="4"/>
      <c r="M23" s="4"/>
      <c r="N23" s="4"/>
      <c r="O23" s="4"/>
      <c r="P23" s="4"/>
    </row>
    <row r="24" spans="1:16" ht="30" hidden="1" customHeight="1" x14ac:dyDescent="0.2">
      <c r="A24" s="233" t="s">
        <v>3105</v>
      </c>
      <c r="B24" s="387" t="s">
        <v>3106</v>
      </c>
      <c r="C24" s="388"/>
      <c r="D24" s="4"/>
      <c r="E24" s="4"/>
      <c r="F24" s="4"/>
      <c r="G24" s="4"/>
      <c r="H24" s="4"/>
      <c r="I24" s="4"/>
      <c r="J24" s="4"/>
      <c r="K24" s="4"/>
      <c r="L24" s="4"/>
      <c r="M24" s="4"/>
      <c r="N24" s="4"/>
      <c r="O24" s="4"/>
      <c r="P24" s="4"/>
    </row>
    <row r="25" spans="1:16" ht="30" hidden="1" customHeight="1" x14ac:dyDescent="0.2">
      <c r="A25" s="233" t="s">
        <v>3107</v>
      </c>
      <c r="B25" s="387" t="s">
        <v>3108</v>
      </c>
      <c r="C25" s="388"/>
      <c r="D25" s="4"/>
      <c r="E25" s="4"/>
      <c r="F25" s="4"/>
      <c r="G25" s="4"/>
      <c r="H25" s="4"/>
      <c r="I25" s="4"/>
      <c r="J25" s="4"/>
      <c r="K25" s="4"/>
      <c r="L25" s="4"/>
      <c r="M25" s="4"/>
      <c r="N25" s="4"/>
      <c r="O25" s="4"/>
      <c r="P25" s="4"/>
    </row>
    <row r="26" spans="1:16" ht="30" hidden="1" customHeight="1" x14ac:dyDescent="0.2">
      <c r="A26" s="233" t="s">
        <v>3109</v>
      </c>
      <c r="B26" s="387" t="s">
        <v>3110</v>
      </c>
      <c r="C26" s="388"/>
      <c r="D26" s="4"/>
      <c r="E26" s="4"/>
      <c r="F26" s="4"/>
      <c r="G26" s="4"/>
      <c r="H26" s="4"/>
      <c r="I26" s="4"/>
      <c r="J26" s="4"/>
      <c r="K26" s="4"/>
      <c r="L26" s="4"/>
      <c r="M26" s="4"/>
      <c r="N26" s="4"/>
      <c r="O26" s="4"/>
      <c r="P26" s="4"/>
    </row>
    <row r="27" spans="1:16" ht="70.5" hidden="1" customHeight="1" x14ac:dyDescent="0.2">
      <c r="A27" s="233" t="s">
        <v>3111</v>
      </c>
      <c r="B27" s="387" t="s">
        <v>3112</v>
      </c>
      <c r="C27" s="388"/>
      <c r="D27" s="4"/>
      <c r="E27" s="4"/>
      <c r="F27" s="4"/>
      <c r="G27" s="4"/>
      <c r="H27" s="4"/>
      <c r="I27" s="4"/>
      <c r="J27" s="4"/>
      <c r="K27" s="4"/>
      <c r="L27" s="4"/>
      <c r="M27" s="4"/>
      <c r="N27" s="4"/>
      <c r="O27" s="4"/>
      <c r="P27" s="4"/>
    </row>
    <row r="28" spans="1:16" ht="48" hidden="1" customHeight="1" x14ac:dyDescent="0.2">
      <c r="A28" s="233" t="s">
        <v>3113</v>
      </c>
      <c r="B28" s="387" t="s">
        <v>3114</v>
      </c>
      <c r="C28" s="388"/>
      <c r="D28" s="4"/>
      <c r="E28" s="4"/>
      <c r="F28" s="4"/>
      <c r="G28" s="4"/>
      <c r="H28" s="4"/>
      <c r="I28" s="4"/>
      <c r="J28" s="4"/>
      <c r="K28" s="4"/>
      <c r="L28" s="4"/>
      <c r="M28" s="4"/>
      <c r="N28" s="4"/>
      <c r="O28" s="4"/>
      <c r="P28" s="4"/>
    </row>
    <row r="29" spans="1:16" ht="100.5" hidden="1" customHeight="1" x14ac:dyDescent="0.2">
      <c r="A29" s="233" t="s">
        <v>3115</v>
      </c>
      <c r="B29" s="387" t="s">
        <v>3116</v>
      </c>
      <c r="C29" s="388"/>
      <c r="D29" s="4"/>
      <c r="E29" s="4"/>
      <c r="F29" s="4"/>
      <c r="G29" s="4"/>
      <c r="H29" s="4"/>
      <c r="I29" s="4"/>
      <c r="J29" s="4"/>
      <c r="K29" s="4"/>
      <c r="L29" s="4"/>
      <c r="M29" s="4"/>
      <c r="N29" s="4"/>
      <c r="O29" s="4"/>
      <c r="P29" s="4"/>
    </row>
    <row r="30" spans="1:16" ht="45" hidden="1" customHeight="1" x14ac:dyDescent="0.2">
      <c r="A30" s="233" t="s">
        <v>3117</v>
      </c>
      <c r="B30" s="387" t="s">
        <v>3118</v>
      </c>
      <c r="C30" s="388"/>
      <c r="D30" s="4"/>
      <c r="E30" s="4"/>
      <c r="F30" s="4"/>
      <c r="G30" s="4"/>
      <c r="H30" s="4"/>
      <c r="I30" s="4"/>
      <c r="J30" s="4"/>
      <c r="K30" s="4"/>
      <c r="L30" s="4"/>
      <c r="M30" s="4"/>
      <c r="N30" s="4"/>
      <c r="O30" s="4"/>
      <c r="P30" s="4"/>
    </row>
    <row r="31" spans="1:16" ht="45" hidden="1" customHeight="1" x14ac:dyDescent="0.2">
      <c r="A31" s="233" t="s">
        <v>3119</v>
      </c>
      <c r="B31" s="387" t="s">
        <v>3120</v>
      </c>
      <c r="C31" s="388"/>
      <c r="D31" s="4"/>
      <c r="E31" s="4"/>
      <c r="F31" s="4"/>
      <c r="G31" s="4"/>
      <c r="H31" s="4"/>
      <c r="I31" s="4"/>
      <c r="J31" s="4"/>
      <c r="K31" s="4"/>
      <c r="L31" s="4"/>
      <c r="M31" s="4"/>
      <c r="N31" s="4"/>
      <c r="O31" s="4"/>
      <c r="P31" s="4"/>
    </row>
    <row r="32" spans="1:16" ht="45" hidden="1" customHeight="1" x14ac:dyDescent="0.2">
      <c r="A32" s="233" t="s">
        <v>3121</v>
      </c>
      <c r="B32" s="387" t="s">
        <v>3122</v>
      </c>
      <c r="C32" s="388"/>
      <c r="D32" s="4"/>
      <c r="E32" s="4"/>
      <c r="F32" s="4"/>
      <c r="G32" s="4"/>
      <c r="H32" s="4"/>
      <c r="I32" s="4"/>
      <c r="J32" s="4"/>
      <c r="K32" s="4"/>
      <c r="L32" s="4"/>
      <c r="M32" s="4"/>
      <c r="N32" s="4"/>
      <c r="O32" s="4"/>
      <c r="P32" s="4"/>
    </row>
    <row r="33" spans="1:16" ht="72" hidden="1" customHeight="1" x14ac:dyDescent="0.2">
      <c r="A33" s="233" t="s">
        <v>3123</v>
      </c>
      <c r="B33" s="387" t="s">
        <v>3124</v>
      </c>
      <c r="C33" s="388"/>
      <c r="D33" s="4"/>
      <c r="E33" s="4"/>
      <c r="F33" s="4"/>
      <c r="G33" s="4"/>
      <c r="H33" s="4"/>
      <c r="I33" s="4"/>
      <c r="J33" s="4"/>
      <c r="K33" s="4"/>
      <c r="L33" s="4"/>
      <c r="M33" s="4"/>
      <c r="N33" s="4"/>
      <c r="O33" s="4"/>
      <c r="P33" s="4"/>
    </row>
    <row r="34" spans="1:16" ht="79.5" hidden="1" customHeight="1" x14ac:dyDescent="0.2">
      <c r="A34" s="233" t="s">
        <v>3125</v>
      </c>
      <c r="B34" s="387" t="s">
        <v>3126</v>
      </c>
      <c r="C34" s="388"/>
      <c r="D34" s="4"/>
      <c r="E34" s="4"/>
      <c r="F34" s="4"/>
      <c r="G34" s="4"/>
      <c r="H34" s="4"/>
      <c r="I34" s="4"/>
      <c r="J34" s="4"/>
      <c r="K34" s="4"/>
      <c r="L34" s="4"/>
      <c r="M34" s="4"/>
      <c r="N34" s="4"/>
      <c r="O34" s="4"/>
      <c r="P34" s="4"/>
    </row>
    <row r="35" spans="1:16" ht="70.5" hidden="1" customHeight="1" x14ac:dyDescent="0.2">
      <c r="A35" s="233" t="s">
        <v>3127</v>
      </c>
      <c r="B35" s="387" t="s">
        <v>3128</v>
      </c>
      <c r="C35" s="388"/>
      <c r="D35" s="4"/>
      <c r="E35" s="4"/>
      <c r="F35" s="4"/>
      <c r="G35" s="4"/>
      <c r="H35" s="4"/>
      <c r="I35" s="4"/>
      <c r="J35" s="4"/>
      <c r="K35" s="4"/>
      <c r="L35" s="4"/>
      <c r="M35" s="4"/>
      <c r="N35" s="4"/>
      <c r="O35" s="4"/>
      <c r="P35" s="4"/>
    </row>
    <row r="36" spans="1:16" ht="45.75" hidden="1" customHeight="1" x14ac:dyDescent="0.2">
      <c r="A36" s="233" t="s">
        <v>3129</v>
      </c>
      <c r="B36" s="387" t="s">
        <v>3130</v>
      </c>
      <c r="C36" s="388"/>
      <c r="D36" s="4"/>
      <c r="E36" s="4"/>
      <c r="F36" s="4"/>
      <c r="G36" s="4"/>
      <c r="H36" s="4"/>
      <c r="I36" s="4"/>
      <c r="J36" s="4"/>
      <c r="K36" s="4"/>
      <c r="L36" s="4"/>
      <c r="M36" s="4"/>
      <c r="N36" s="4"/>
      <c r="O36" s="4"/>
      <c r="P36" s="4"/>
    </row>
    <row r="37" spans="1:16" ht="54.75" hidden="1" customHeight="1" x14ac:dyDescent="0.2">
      <c r="A37" s="233" t="s">
        <v>3131</v>
      </c>
      <c r="B37" s="387" t="s">
        <v>3132</v>
      </c>
      <c r="C37" s="388"/>
      <c r="D37" s="4"/>
      <c r="E37" s="4"/>
      <c r="F37" s="4"/>
      <c r="G37" s="4"/>
      <c r="H37" s="4"/>
      <c r="I37" s="4"/>
      <c r="J37" s="4"/>
      <c r="K37" s="4"/>
      <c r="L37" s="4"/>
      <c r="M37" s="4"/>
      <c r="N37" s="4"/>
      <c r="O37" s="4"/>
      <c r="P37" s="4"/>
    </row>
    <row r="38" spans="1:16" ht="37.5" hidden="1" customHeight="1" x14ac:dyDescent="0.2">
      <c r="A38" s="233" t="s">
        <v>3133</v>
      </c>
      <c r="B38" s="387" t="s">
        <v>3134</v>
      </c>
      <c r="C38" s="388"/>
      <c r="D38" s="4"/>
      <c r="E38" s="4"/>
      <c r="F38" s="4"/>
      <c r="G38" s="4"/>
      <c r="H38" s="4"/>
      <c r="I38" s="4"/>
      <c r="J38" s="4"/>
      <c r="K38" s="4"/>
      <c r="L38" s="4"/>
      <c r="M38" s="4"/>
      <c r="N38" s="4"/>
      <c r="O38" s="4"/>
      <c r="P38" s="4"/>
    </row>
    <row r="39" spans="1:16" ht="61.5" hidden="1" customHeight="1" x14ac:dyDescent="0.2">
      <c r="A39" s="233" t="s">
        <v>3135</v>
      </c>
      <c r="B39" s="387" t="s">
        <v>3136</v>
      </c>
      <c r="C39" s="388"/>
      <c r="D39" s="4"/>
      <c r="E39" s="4"/>
      <c r="F39" s="4"/>
      <c r="G39" s="4"/>
      <c r="H39" s="4"/>
      <c r="I39" s="4"/>
      <c r="J39" s="4"/>
      <c r="K39" s="4"/>
      <c r="L39" s="4"/>
      <c r="M39" s="4"/>
      <c r="N39" s="4"/>
      <c r="O39" s="4"/>
      <c r="P39" s="4"/>
    </row>
    <row r="40" spans="1:16" ht="53.25" hidden="1" customHeight="1" x14ac:dyDescent="0.2">
      <c r="A40" s="233" t="s">
        <v>3137</v>
      </c>
      <c r="B40" s="387" t="s">
        <v>3138</v>
      </c>
      <c r="C40" s="388"/>
      <c r="D40" s="4"/>
      <c r="E40" s="4"/>
      <c r="F40" s="4"/>
      <c r="G40" s="4"/>
      <c r="H40" s="4"/>
      <c r="I40" s="4"/>
      <c r="J40" s="4"/>
      <c r="K40" s="4"/>
      <c r="L40" s="4"/>
      <c r="M40" s="4"/>
      <c r="N40" s="4"/>
      <c r="O40" s="4"/>
      <c r="P40" s="4"/>
    </row>
    <row r="41" spans="1:16" ht="73.5" hidden="1" customHeight="1" x14ac:dyDescent="0.2">
      <c r="A41" s="233" t="s">
        <v>3139</v>
      </c>
      <c r="B41" s="387" t="s">
        <v>3140</v>
      </c>
      <c r="C41" s="388"/>
      <c r="D41" s="4"/>
      <c r="E41" s="4"/>
      <c r="F41" s="4"/>
      <c r="G41" s="4"/>
      <c r="H41" s="4"/>
      <c r="I41" s="4"/>
      <c r="J41" s="4"/>
      <c r="K41" s="4"/>
      <c r="L41" s="4"/>
      <c r="M41" s="4"/>
      <c r="N41" s="4"/>
      <c r="O41" s="4"/>
      <c r="P41" s="4"/>
    </row>
    <row r="42" spans="1:16" ht="57.75" hidden="1" customHeight="1" x14ac:dyDescent="0.2">
      <c r="A42" s="233" t="s">
        <v>3141</v>
      </c>
      <c r="B42" s="387" t="s">
        <v>3142</v>
      </c>
      <c r="C42" s="388"/>
      <c r="D42" s="4"/>
      <c r="E42" s="4"/>
      <c r="F42" s="4"/>
      <c r="G42" s="4"/>
      <c r="H42" s="4"/>
      <c r="I42" s="4"/>
      <c r="J42" s="4"/>
      <c r="K42" s="4"/>
      <c r="L42" s="4"/>
      <c r="M42" s="4"/>
      <c r="N42" s="4"/>
      <c r="O42" s="4"/>
      <c r="P42" s="4"/>
    </row>
    <row r="43" spans="1:16" ht="84" hidden="1" customHeight="1" x14ac:dyDescent="0.2">
      <c r="A43" s="233" t="s">
        <v>3143</v>
      </c>
      <c r="B43" s="387" t="s">
        <v>3144</v>
      </c>
      <c r="C43" s="388"/>
      <c r="D43" s="4"/>
      <c r="E43" s="4"/>
      <c r="F43" s="4"/>
      <c r="G43" s="4"/>
      <c r="H43" s="4"/>
      <c r="I43" s="4"/>
      <c r="J43" s="4"/>
      <c r="K43" s="4"/>
      <c r="L43" s="4"/>
      <c r="M43" s="4"/>
      <c r="N43" s="4"/>
      <c r="O43" s="4"/>
      <c r="P43" s="4"/>
    </row>
    <row r="44" spans="1:16" ht="48" hidden="1" customHeight="1" x14ac:dyDescent="0.2">
      <c r="A44" s="233" t="s">
        <v>3145</v>
      </c>
      <c r="B44" s="387" t="s">
        <v>3146</v>
      </c>
      <c r="C44" s="388"/>
      <c r="D44" s="4"/>
      <c r="E44" s="4"/>
      <c r="F44" s="4"/>
      <c r="G44" s="4"/>
      <c r="H44" s="4"/>
      <c r="I44" s="4"/>
      <c r="J44" s="4"/>
      <c r="K44" s="4"/>
      <c r="L44" s="4"/>
      <c r="M44" s="4"/>
      <c r="N44" s="4"/>
      <c r="O44" s="4"/>
      <c r="P44" s="4"/>
    </row>
    <row r="45" spans="1:16" ht="57" hidden="1" customHeight="1" x14ac:dyDescent="0.2">
      <c r="A45" s="233" t="s">
        <v>3147</v>
      </c>
      <c r="B45" s="387" t="s">
        <v>3148</v>
      </c>
      <c r="C45" s="388"/>
      <c r="D45" s="4"/>
      <c r="E45" s="4"/>
      <c r="F45" s="4"/>
      <c r="G45" s="4"/>
      <c r="H45" s="4"/>
      <c r="I45" s="4"/>
      <c r="J45" s="4"/>
      <c r="K45" s="4"/>
      <c r="L45" s="4"/>
      <c r="M45" s="4"/>
      <c r="N45" s="4"/>
      <c r="O45" s="4"/>
      <c r="P45" s="4"/>
    </row>
    <row r="46" spans="1:16" ht="73.5" hidden="1" customHeight="1" x14ac:dyDescent="0.2">
      <c r="A46" s="233" t="s">
        <v>3149</v>
      </c>
      <c r="B46" s="392" t="s">
        <v>3150</v>
      </c>
      <c r="C46" s="388"/>
      <c r="D46" s="4"/>
      <c r="E46" s="4"/>
      <c r="F46" s="4"/>
      <c r="G46" s="4"/>
      <c r="H46" s="4"/>
      <c r="I46" s="4"/>
      <c r="J46" s="4"/>
      <c r="K46" s="4"/>
      <c r="L46" s="4"/>
      <c r="M46" s="4"/>
      <c r="N46" s="4"/>
      <c r="O46" s="4"/>
      <c r="P46" s="4"/>
    </row>
    <row r="47" spans="1:16" ht="66" hidden="1" customHeight="1" x14ac:dyDescent="0.2">
      <c r="A47" s="38" t="s">
        <v>3151</v>
      </c>
      <c r="B47" s="393" t="s">
        <v>3152</v>
      </c>
      <c r="C47" s="393"/>
      <c r="D47" s="4"/>
      <c r="E47" s="4"/>
      <c r="F47" s="4"/>
      <c r="G47" s="4"/>
      <c r="H47" s="4"/>
      <c r="I47" s="4"/>
      <c r="J47" s="4"/>
      <c r="K47" s="4"/>
      <c r="L47" s="4"/>
      <c r="M47" s="4"/>
      <c r="N47" s="4"/>
      <c r="O47" s="4"/>
      <c r="P47" s="4"/>
    </row>
    <row r="48" spans="1:16" ht="123.75" customHeight="1" x14ac:dyDescent="0.2">
      <c r="A48" s="201" t="s">
        <v>3153</v>
      </c>
      <c r="B48" s="391" t="s">
        <v>3154</v>
      </c>
      <c r="C48" s="390"/>
      <c r="D48" s="4"/>
      <c r="E48" s="4"/>
      <c r="F48" s="4"/>
      <c r="G48" s="4"/>
      <c r="H48" s="4"/>
      <c r="I48" s="4"/>
      <c r="J48" s="4"/>
      <c r="K48" s="4"/>
      <c r="L48" s="4"/>
      <c r="M48" s="4"/>
      <c r="N48" s="4"/>
      <c r="O48" s="4"/>
      <c r="P48" s="4"/>
    </row>
    <row r="49" spans="1:16" ht="34.5" customHeight="1" x14ac:dyDescent="0.2">
      <c r="A49" s="201" t="s">
        <v>3155</v>
      </c>
      <c r="B49" s="389" t="s">
        <v>3156</v>
      </c>
      <c r="C49" s="390"/>
      <c r="D49" s="4"/>
      <c r="E49" s="4"/>
      <c r="F49" s="4"/>
      <c r="G49" s="4"/>
      <c r="H49" s="4"/>
      <c r="I49" s="4"/>
      <c r="J49" s="4"/>
      <c r="K49" s="4"/>
      <c r="L49" s="4"/>
      <c r="M49" s="4"/>
      <c r="N49" s="4"/>
      <c r="O49" s="4"/>
      <c r="P49" s="4"/>
    </row>
    <row r="50" spans="1:16" ht="34.5" customHeight="1" x14ac:dyDescent="0.2">
      <c r="A50" s="201" t="s">
        <v>3157</v>
      </c>
      <c r="B50" s="389" t="s">
        <v>3158</v>
      </c>
      <c r="C50" s="390"/>
      <c r="D50" s="4"/>
      <c r="E50" s="4"/>
      <c r="F50" s="4"/>
      <c r="G50" s="4"/>
      <c r="H50" s="4"/>
      <c r="I50" s="4"/>
      <c r="J50" s="4"/>
      <c r="K50" s="4"/>
      <c r="L50" s="4"/>
      <c r="M50" s="4"/>
      <c r="N50" s="4"/>
      <c r="O50" s="4"/>
      <c r="P50" s="4"/>
    </row>
    <row r="51" spans="1:16" ht="31.5" customHeight="1" x14ac:dyDescent="0.2">
      <c r="A51" s="234" t="s">
        <v>3159</v>
      </c>
      <c r="B51" s="387" t="s">
        <v>3160</v>
      </c>
      <c r="C51" s="388"/>
      <c r="D51" s="4"/>
      <c r="E51" s="4"/>
      <c r="F51" s="4"/>
      <c r="G51" s="4"/>
      <c r="H51" s="4"/>
      <c r="I51" s="4"/>
      <c r="J51" s="4"/>
      <c r="K51" s="4"/>
      <c r="L51" s="4"/>
      <c r="M51" s="4"/>
      <c r="N51" s="4"/>
      <c r="O51" s="4"/>
      <c r="P51" s="4"/>
    </row>
    <row r="52" spans="1:16" ht="31.5" customHeight="1" x14ac:dyDescent="0.2">
      <c r="A52" s="234" t="s">
        <v>3161</v>
      </c>
      <c r="B52" s="387" t="s">
        <v>3162</v>
      </c>
      <c r="C52" s="388"/>
      <c r="D52" s="4"/>
      <c r="E52" s="4"/>
      <c r="F52" s="4"/>
      <c r="G52" s="4"/>
      <c r="H52" s="4"/>
      <c r="I52" s="4"/>
      <c r="J52" s="4"/>
      <c r="K52" s="4"/>
      <c r="L52" s="4"/>
      <c r="M52" s="4"/>
      <c r="N52" s="4"/>
      <c r="O52" s="4"/>
      <c r="P52" s="4"/>
    </row>
    <row r="53" spans="1:16" ht="31.5" customHeight="1" x14ac:dyDescent="0.2">
      <c r="A53" s="234" t="s">
        <v>3163</v>
      </c>
      <c r="B53" s="394" t="s">
        <v>3164</v>
      </c>
      <c r="C53" s="395"/>
      <c r="D53" s="4"/>
      <c r="E53" s="4"/>
      <c r="F53" s="4"/>
      <c r="G53" s="4"/>
      <c r="H53" s="4"/>
      <c r="I53" s="4"/>
      <c r="J53" s="4"/>
      <c r="K53" s="4"/>
      <c r="L53" s="4"/>
      <c r="M53" s="4"/>
      <c r="N53" s="4"/>
      <c r="O53" s="4"/>
      <c r="P53" s="4"/>
    </row>
    <row r="54" spans="1:16" ht="31.5" customHeight="1" x14ac:dyDescent="0.2">
      <c r="A54" s="234" t="s">
        <v>3165</v>
      </c>
      <c r="B54" s="394" t="s">
        <v>3166</v>
      </c>
      <c r="C54" s="395"/>
      <c r="D54" s="4"/>
      <c r="E54" s="4"/>
      <c r="F54" s="4"/>
      <c r="G54" s="4"/>
      <c r="H54" s="4"/>
      <c r="I54" s="4"/>
      <c r="J54" s="4"/>
      <c r="K54" s="4"/>
      <c r="L54" s="4"/>
      <c r="M54" s="4"/>
      <c r="N54" s="4"/>
      <c r="O54" s="4"/>
      <c r="P54" s="4"/>
    </row>
    <row r="55" spans="1:16" ht="54.6" customHeight="1" x14ac:dyDescent="0.2">
      <c r="A55" s="234" t="s">
        <v>3167</v>
      </c>
      <c r="B55" s="394" t="s">
        <v>3168</v>
      </c>
      <c r="C55" s="395"/>
      <c r="D55" s="4"/>
      <c r="E55" s="4"/>
      <c r="F55" s="4"/>
      <c r="G55" s="4"/>
      <c r="H55" s="4"/>
      <c r="I55" s="4"/>
      <c r="J55" s="4"/>
      <c r="K55" s="4"/>
      <c r="L55" s="4"/>
      <c r="M55" s="4"/>
      <c r="N55" s="4"/>
      <c r="O55" s="4"/>
      <c r="P55" s="4"/>
    </row>
    <row r="56" spans="1:16" ht="54.6" customHeight="1" x14ac:dyDescent="0.2">
      <c r="A56" s="234" t="s">
        <v>3169</v>
      </c>
      <c r="B56" s="394" t="s">
        <v>3170</v>
      </c>
      <c r="C56" s="395"/>
      <c r="D56" s="4"/>
      <c r="E56" s="4"/>
      <c r="F56" s="4"/>
      <c r="G56" s="4"/>
      <c r="H56" s="4"/>
      <c r="I56" s="4"/>
      <c r="J56" s="4"/>
      <c r="K56" s="4"/>
      <c r="L56" s="4"/>
      <c r="M56" s="4"/>
      <c r="N56" s="4"/>
      <c r="O56" s="4"/>
      <c r="P56" s="4"/>
    </row>
    <row r="57" spans="1:16" ht="54" customHeight="1" x14ac:dyDescent="0.2">
      <c r="A57" s="234" t="s">
        <v>3171</v>
      </c>
      <c r="B57" s="394" t="s">
        <v>3172</v>
      </c>
      <c r="C57" s="395"/>
      <c r="D57" s="4"/>
      <c r="E57" s="4"/>
      <c r="F57" s="4"/>
      <c r="G57" s="4"/>
      <c r="H57" s="4"/>
      <c r="I57" s="4"/>
      <c r="J57" s="4"/>
      <c r="K57" s="4"/>
      <c r="L57" s="4"/>
      <c r="M57" s="4"/>
      <c r="N57" s="4"/>
      <c r="O57" s="4"/>
      <c r="P57" s="4"/>
    </row>
    <row r="58" spans="1:16" ht="31.15" customHeight="1" x14ac:dyDescent="0.2">
      <c r="A58" s="293" t="s">
        <v>3411</v>
      </c>
      <c r="B58" s="385" t="s">
        <v>3412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19</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1" t="s">
        <v>20</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36209</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3" t="s">
        <v>24</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21"/>
      <c r="F8" s="335" t="s">
        <v>26</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27</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22</v>
      </c>
      <c r="D10" s="239"/>
      <c r="E10" s="321"/>
      <c r="F10" s="335" t="s">
        <v>30</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31</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34"/>
      <c r="D15" s="334"/>
      <c r="E15" s="334"/>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2" t="s">
        <v>24</v>
      </c>
      <c r="B16" s="325" t="str">
        <f>'PR-RAS'!B6</f>
        <v>PRIHODI POSLOVANJA (šifre 61+62+63+64+65+66+67+68)</v>
      </c>
      <c r="C16" s="326"/>
      <c r="D16" s="326"/>
      <c r="E16" s="326"/>
      <c r="F16" s="327"/>
      <c r="G16" s="27" t="str">
        <f>'PR-RAS'!C6</f>
        <v>6</v>
      </c>
      <c r="H16" s="298">
        <f>'PR-RAS'!D6</f>
        <v>5503734.7400000002</v>
      </c>
      <c r="I16" s="298">
        <f>'PR-RAS'!E6</f>
        <v>6358107.9100000001</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3225535.29</v>
      </c>
      <c r="I17" s="298">
        <f>'PR-RAS'!E152</f>
        <v>4260735.5499999989</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4744688.49</v>
      </c>
      <c r="I18" s="298">
        <f>'PR-RAS'!E649</f>
        <v>3290245.1100000017</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2"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2"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2" t="s">
        <v>30</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2" t="s">
        <v>31</v>
      </c>
      <c r="B37" s="325" t="str">
        <f>OBVEZE!B5</f>
        <v>Stanje obveza 1. siječnja (=stanju obveza iz Izvještaja o obvezama na 31. prosinca prethodne godine)</v>
      </c>
      <c r="C37" s="326"/>
      <c r="D37" s="326"/>
      <c r="E37" s="326"/>
      <c r="F37" s="327"/>
      <c r="G37" s="125" t="str">
        <f>OBVEZE!C5</f>
        <v>V001</v>
      </c>
      <c r="H37" s="298">
        <f>OBVEZE!D5</f>
        <v>1482374.89</v>
      </c>
      <c r="I37" s="298" t="s">
        <v>37</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37</v>
      </c>
      <c r="I38" s="298">
        <f>OBVEZE!D44</f>
        <v>1814526.3500000006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37</v>
      </c>
      <c r="I39" s="298">
        <f>OBVEZE!D45</f>
        <v>854020.08</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37</v>
      </c>
      <c r="I40" s="299">
        <f>OBVEZE!D104</f>
        <v>960506.27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C184" sqref="C184"/>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3650</v>
      </c>
      <c r="C1" s="288" t="s">
        <v>28</v>
      </c>
      <c r="D1" s="290">
        <v>22</v>
      </c>
      <c r="E1" s="289" t="s">
        <v>39</v>
      </c>
      <c r="F1" s="291" t="s">
        <v>3649</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5503734.7400000002</v>
      </c>
      <c r="E6" s="59">
        <f>E7+E43+E49+E82+E106+E125+E134+E140</f>
        <v>6358107.9100000001</v>
      </c>
      <c r="F6" s="44">
        <f t="shared" ref="F6:F132" si="0">IF(D6&lt;&gt;0,IF(E6/D6&gt;=100,"&gt;&gt;100",E6/D6*100),"-")</f>
        <v>115.52351649127625</v>
      </c>
    </row>
    <row r="7" spans="1:24" ht="12.75" customHeight="1" x14ac:dyDescent="0.2">
      <c r="A7" s="62">
        <v>61</v>
      </c>
      <c r="B7" s="228" t="s">
        <v>48</v>
      </c>
      <c r="C7" s="267" t="s">
        <v>49</v>
      </c>
      <c r="D7" s="59">
        <f>D8+D17+D23+D29+D36+D39</f>
        <v>3360218.89</v>
      </c>
      <c r="E7" s="59">
        <f>E8+E17+E23+E29+E36+E39</f>
        <v>3882527.71</v>
      </c>
      <c r="F7" s="44">
        <f t="shared" si="0"/>
        <v>115.54389273729724</v>
      </c>
    </row>
    <row r="8" spans="1:24" ht="12.75" customHeight="1" x14ac:dyDescent="0.2">
      <c r="A8" s="62">
        <v>611</v>
      </c>
      <c r="B8" s="228" t="s">
        <v>3480</v>
      </c>
      <c r="C8" s="267" t="s">
        <v>50</v>
      </c>
      <c r="D8" s="59">
        <f>SUM(D9:D14)-D15-D16</f>
        <v>2490943.33</v>
      </c>
      <c r="E8" s="59">
        <f t="shared" ref="E8" si="1">SUM(E9:E14)-E15-E16</f>
        <v>2969594.3899999997</v>
      </c>
      <c r="F8" s="44">
        <f t="shared" si="0"/>
        <v>119.2156543360623</v>
      </c>
    </row>
    <row r="9" spans="1:24" ht="12.75" customHeight="1" x14ac:dyDescent="0.2">
      <c r="A9" s="62">
        <v>6111</v>
      </c>
      <c r="B9" s="64" t="s">
        <v>3479</v>
      </c>
      <c r="C9" s="267" t="s">
        <v>51</v>
      </c>
      <c r="D9" s="193">
        <v>1414068.72</v>
      </c>
      <c r="E9" s="193">
        <v>1641850.39</v>
      </c>
      <c r="F9" s="44">
        <f t="shared" si="0"/>
        <v>116.10824613955113</v>
      </c>
    </row>
    <row r="10" spans="1:24" ht="12.75" customHeight="1" x14ac:dyDescent="0.2">
      <c r="A10" s="62">
        <v>6112</v>
      </c>
      <c r="B10" s="64" t="s">
        <v>3478</v>
      </c>
      <c r="C10" s="267" t="s">
        <v>52</v>
      </c>
      <c r="D10" s="193">
        <v>174136.02</v>
      </c>
      <c r="E10" s="193">
        <v>161983.45000000001</v>
      </c>
      <c r="F10" s="44">
        <f t="shared" si="0"/>
        <v>93.02121984871367</v>
      </c>
    </row>
    <row r="11" spans="1:24" ht="12.75" customHeight="1" x14ac:dyDescent="0.2">
      <c r="A11" s="62">
        <v>6113</v>
      </c>
      <c r="B11" s="64" t="s">
        <v>3477</v>
      </c>
      <c r="C11" s="267" t="s">
        <v>53</v>
      </c>
      <c r="D11" s="193">
        <v>156191.01999999999</v>
      </c>
      <c r="E11" s="193">
        <v>317301.01</v>
      </c>
      <c r="F11" s="44">
        <f t="shared" si="0"/>
        <v>203.14932958373663</v>
      </c>
    </row>
    <row r="12" spans="1:24" ht="12.75" customHeight="1" x14ac:dyDescent="0.2">
      <c r="A12" s="62">
        <v>6114</v>
      </c>
      <c r="B12" s="64" t="s">
        <v>3476</v>
      </c>
      <c r="C12" s="267" t="s">
        <v>54</v>
      </c>
      <c r="D12" s="193">
        <v>823404.07</v>
      </c>
      <c r="E12" s="193">
        <v>989010.23</v>
      </c>
      <c r="F12" s="44">
        <f t="shared" si="0"/>
        <v>120.11238054725671</v>
      </c>
    </row>
    <row r="13" spans="1:24" ht="12.75" customHeight="1" x14ac:dyDescent="0.2">
      <c r="A13" s="62">
        <v>6115</v>
      </c>
      <c r="B13" s="64" t="s">
        <v>3475</v>
      </c>
      <c r="C13" s="267" t="s">
        <v>55</v>
      </c>
      <c r="D13" s="193">
        <v>94353.16</v>
      </c>
      <c r="E13" s="193">
        <v>0</v>
      </c>
      <c r="F13" s="44">
        <f t="shared" si="0"/>
        <v>0</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171209.66</v>
      </c>
      <c r="E15" s="193">
        <v>140550.69</v>
      </c>
      <c r="F15" s="44">
        <f t="shared" si="0"/>
        <v>82.092733552534355</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775559.12</v>
      </c>
      <c r="E23" s="59">
        <f t="shared" si="3"/>
        <v>814126.66</v>
      </c>
      <c r="F23" s="44">
        <f t="shared" si="0"/>
        <v>104.97286912182788</v>
      </c>
    </row>
    <row r="24" spans="1:6" ht="12.75" customHeight="1" x14ac:dyDescent="0.2">
      <c r="A24" s="62">
        <v>6131</v>
      </c>
      <c r="B24" s="64" t="s">
        <v>3490</v>
      </c>
      <c r="C24" s="267" t="s">
        <v>74</v>
      </c>
      <c r="D24" s="193">
        <v>296146.88</v>
      </c>
      <c r="E24" s="193">
        <v>453561.59</v>
      </c>
      <c r="F24" s="44">
        <f t="shared" si="0"/>
        <v>153.15426925990238</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479412.24</v>
      </c>
      <c r="E27" s="193">
        <v>360565.07</v>
      </c>
      <c r="F27" s="44">
        <f t="shared" si="0"/>
        <v>75.209817337997038</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93716.44</v>
      </c>
      <c r="E29" s="59">
        <f>SUM(E30:E35)</f>
        <v>98806.66</v>
      </c>
      <c r="F29" s="44">
        <f t="shared" si="0"/>
        <v>105.43151233657618</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93716.44</v>
      </c>
      <c r="E31" s="193">
        <v>98806.66</v>
      </c>
      <c r="F31" s="44">
        <f t="shared" si="0"/>
        <v>105.43151233657618</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64094</v>
      </c>
      <c r="E49" s="59">
        <f>E50+E53+E58+E61+E64+E68+E71+E74+E77</f>
        <v>31440</v>
      </c>
      <c r="F49" s="44">
        <f t="shared" si="0"/>
        <v>49.052953474584207</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20624</v>
      </c>
      <c r="E58" s="59">
        <f t="shared" si="10"/>
        <v>31440</v>
      </c>
      <c r="F58" s="44">
        <f t="shared" si="0"/>
        <v>152.44375484871995</v>
      </c>
    </row>
    <row r="59" spans="1:6" ht="24" x14ac:dyDescent="0.2">
      <c r="A59" s="62">
        <v>6331</v>
      </c>
      <c r="B59" s="64" t="s">
        <v>3492</v>
      </c>
      <c r="C59" s="267" t="s">
        <v>142</v>
      </c>
      <c r="D59" s="193">
        <v>20624</v>
      </c>
      <c r="E59" s="193">
        <v>31440</v>
      </c>
      <c r="F59" s="44">
        <f t="shared" si="0"/>
        <v>152.44375484871995</v>
      </c>
    </row>
    <row r="60" spans="1:6" ht="24" x14ac:dyDescent="0.2">
      <c r="A60" s="62">
        <v>6332</v>
      </c>
      <c r="B60" s="64" t="s">
        <v>3493</v>
      </c>
      <c r="C60" s="267" t="s">
        <v>143</v>
      </c>
      <c r="D60" s="193">
        <v>0</v>
      </c>
      <c r="E60" s="193">
        <v>0</v>
      </c>
      <c r="F60" s="44" t="str">
        <f t="shared" si="0"/>
        <v>-</v>
      </c>
    </row>
    <row r="61" spans="1:6" ht="12.75" customHeight="1" x14ac:dyDescent="0.2">
      <c r="A61" s="62">
        <v>634</v>
      </c>
      <c r="B61" s="64" t="s">
        <v>144</v>
      </c>
      <c r="C61" s="267" t="s">
        <v>145</v>
      </c>
      <c r="D61" s="59">
        <f t="shared" ref="D61:E61" si="11">SUM(D62:D63)</f>
        <v>25515</v>
      </c>
      <c r="E61" s="59">
        <f t="shared" si="11"/>
        <v>0</v>
      </c>
      <c r="F61" s="44">
        <f t="shared" si="0"/>
        <v>0</v>
      </c>
    </row>
    <row r="62" spans="1:6" ht="12.75" customHeight="1" x14ac:dyDescent="0.2">
      <c r="A62" s="62">
        <v>6341</v>
      </c>
      <c r="B62" s="64" t="s">
        <v>146</v>
      </c>
      <c r="C62" s="267" t="s">
        <v>147</v>
      </c>
      <c r="D62" s="193">
        <v>25515</v>
      </c>
      <c r="E62" s="193"/>
      <c r="F62" s="44">
        <f t="shared" si="0"/>
        <v>0</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17955</v>
      </c>
      <c r="E64" s="59">
        <f>SUM(E65:E67)</f>
        <v>0</v>
      </c>
      <c r="F64" s="44">
        <f t="shared" si="0"/>
        <v>0</v>
      </c>
    </row>
    <row r="65" spans="1:6" ht="12.75" customHeight="1" x14ac:dyDescent="0.2">
      <c r="A65" s="62">
        <v>6351</v>
      </c>
      <c r="B65" s="64" t="s">
        <v>151</v>
      </c>
      <c r="C65" s="267" t="s">
        <v>152</v>
      </c>
      <c r="D65" s="193">
        <v>17955</v>
      </c>
      <c r="E65" s="193"/>
      <c r="F65" s="44">
        <f t="shared" si="0"/>
        <v>0</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401416.87999999995</v>
      </c>
      <c r="E82" s="59">
        <f t="shared" si="16"/>
        <v>452601.9</v>
      </c>
      <c r="F82" s="44">
        <f t="shared" si="0"/>
        <v>112.75108809574725</v>
      </c>
    </row>
    <row r="83" spans="1:6" ht="12.75" customHeight="1" x14ac:dyDescent="0.2">
      <c r="A83" s="62">
        <v>641</v>
      </c>
      <c r="B83" s="63" t="s">
        <v>179</v>
      </c>
      <c r="C83" s="267" t="s">
        <v>180</v>
      </c>
      <c r="D83" s="59">
        <f t="shared" ref="D83:E83" si="17">SUM(D84:D90)</f>
        <v>314.60000000000002</v>
      </c>
      <c r="E83" s="59">
        <f t="shared" si="17"/>
        <v>259.25</v>
      </c>
      <c r="F83" s="44">
        <f t="shared" si="0"/>
        <v>82.406230133502859</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314.60000000000002</v>
      </c>
      <c r="E85" s="193">
        <v>259.25</v>
      </c>
      <c r="F85" s="44">
        <f t="shared" si="0"/>
        <v>82.406230133502859</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401102.27999999997</v>
      </c>
      <c r="E91" s="59">
        <f t="shared" si="18"/>
        <v>452342.65</v>
      </c>
      <c r="F91" s="44">
        <f t="shared" si="0"/>
        <v>112.77488873910167</v>
      </c>
    </row>
    <row r="92" spans="1:6" ht="12.75" customHeight="1" x14ac:dyDescent="0.2">
      <c r="A92" s="62">
        <v>6421</v>
      </c>
      <c r="B92" s="63" t="s">
        <v>197</v>
      </c>
      <c r="C92" s="267" t="s">
        <v>198</v>
      </c>
      <c r="D92" s="193">
        <v>114317.41</v>
      </c>
      <c r="E92" s="193">
        <v>157855.76</v>
      </c>
      <c r="F92" s="44">
        <f t="shared" si="0"/>
        <v>138.08549371438698</v>
      </c>
    </row>
    <row r="93" spans="1:6" ht="12.75" customHeight="1" x14ac:dyDescent="0.2">
      <c r="A93" s="62">
        <v>6422</v>
      </c>
      <c r="B93" s="63" t="s">
        <v>199</v>
      </c>
      <c r="C93" s="267" t="s">
        <v>200</v>
      </c>
      <c r="D93" s="193">
        <v>270360.33</v>
      </c>
      <c r="E93" s="193">
        <v>273327.92</v>
      </c>
      <c r="F93" s="44">
        <f t="shared" si="0"/>
        <v>101.09764254245435</v>
      </c>
    </row>
    <row r="94" spans="1:6" ht="12.75" customHeight="1" x14ac:dyDescent="0.2">
      <c r="A94" s="62">
        <v>6423</v>
      </c>
      <c r="B94" s="63" t="s">
        <v>201</v>
      </c>
      <c r="C94" s="267" t="s">
        <v>202</v>
      </c>
      <c r="D94" s="193">
        <v>15336.79</v>
      </c>
      <c r="E94" s="193">
        <v>19670.689999999999</v>
      </c>
      <c r="F94" s="44">
        <f t="shared" si="0"/>
        <v>128.25819483738121</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1087.75</v>
      </c>
      <c r="E97" s="193">
        <v>1488.28</v>
      </c>
      <c r="F97" s="44">
        <f t="shared" si="0"/>
        <v>136.82188002757988</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1662130.1700000002</v>
      </c>
      <c r="E106" s="59">
        <f>E107+E112+E120+E124</f>
        <v>1984541.4100000001</v>
      </c>
      <c r="F106" s="44">
        <f t="shared" si="0"/>
        <v>119.39747234117048</v>
      </c>
    </row>
    <row r="107" spans="1:6" ht="12.75" customHeight="1" x14ac:dyDescent="0.2">
      <c r="A107" s="62">
        <v>651</v>
      </c>
      <c r="B107" s="63" t="s">
        <v>225</v>
      </c>
      <c r="C107" s="267" t="s">
        <v>226</v>
      </c>
      <c r="D107" s="59">
        <f t="shared" ref="D107:E107" si="20">SUM(D108:D111)</f>
        <v>521952.66000000003</v>
      </c>
      <c r="E107" s="59">
        <f t="shared" si="20"/>
        <v>555976.15999999992</v>
      </c>
      <c r="F107" s="44">
        <f t="shared" si="0"/>
        <v>106.51850303818739</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335455.69</v>
      </c>
      <c r="E109" s="193">
        <v>352911.69</v>
      </c>
      <c r="F109" s="44">
        <f t="shared" si="0"/>
        <v>105.20366788233642</v>
      </c>
    </row>
    <row r="110" spans="1:6" ht="12.75" customHeight="1" x14ac:dyDescent="0.2">
      <c r="A110" s="62">
        <v>6513</v>
      </c>
      <c r="B110" s="63" t="s">
        <v>231</v>
      </c>
      <c r="C110" s="267" t="s">
        <v>232</v>
      </c>
      <c r="D110" s="193">
        <v>63.19</v>
      </c>
      <c r="E110" s="193">
        <v>37.729999999999997</v>
      </c>
      <c r="F110" s="44">
        <f t="shared" si="0"/>
        <v>59.70881468586802</v>
      </c>
    </row>
    <row r="111" spans="1:6" ht="12.75" customHeight="1" x14ac:dyDescent="0.2">
      <c r="A111" s="62">
        <v>6514</v>
      </c>
      <c r="B111" s="63" t="s">
        <v>233</v>
      </c>
      <c r="C111" s="267" t="s">
        <v>234</v>
      </c>
      <c r="D111" s="193">
        <v>186433.78</v>
      </c>
      <c r="E111" s="193">
        <v>203026.74</v>
      </c>
      <c r="F111" s="44">
        <f t="shared" si="0"/>
        <v>108.90018965447142</v>
      </c>
    </row>
    <row r="112" spans="1:6" ht="12.75" customHeight="1" x14ac:dyDescent="0.2">
      <c r="A112" s="62">
        <v>652</v>
      </c>
      <c r="B112" s="63" t="s">
        <v>235</v>
      </c>
      <c r="C112" s="267" t="s">
        <v>236</v>
      </c>
      <c r="D112" s="59">
        <f t="shared" ref="D112:E112" si="21">SUM(D113:D119)</f>
        <v>872016.81</v>
      </c>
      <c r="E112" s="59">
        <f t="shared" si="21"/>
        <v>850101.38</v>
      </c>
      <c r="F112" s="44">
        <f t="shared" si="0"/>
        <v>97.48681106273628</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1068.05</v>
      </c>
      <c r="E114" s="193">
        <v>120.57</v>
      </c>
      <c r="F114" s="44">
        <f t="shared" si="0"/>
        <v>11.288797340948458</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870948.76</v>
      </c>
      <c r="E117" s="193">
        <v>849980.81</v>
      </c>
      <c r="F117" s="44">
        <f t="shared" si="0"/>
        <v>97.592516234824203</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268160.7</v>
      </c>
      <c r="E120" s="59">
        <f t="shared" si="22"/>
        <v>578463.87</v>
      </c>
      <c r="F120" s="44">
        <f t="shared" si="0"/>
        <v>215.71537887542806</v>
      </c>
    </row>
    <row r="121" spans="1:6" ht="12.75" customHeight="1" x14ac:dyDescent="0.2">
      <c r="A121" s="62">
        <v>6531</v>
      </c>
      <c r="B121" s="63" t="s">
        <v>253</v>
      </c>
      <c r="C121" s="267" t="s">
        <v>254</v>
      </c>
      <c r="D121" s="193">
        <v>20982.38</v>
      </c>
      <c r="E121" s="193">
        <v>224962.88</v>
      </c>
      <c r="F121" s="44">
        <f t="shared" si="0"/>
        <v>1072.1513955995458</v>
      </c>
    </row>
    <row r="122" spans="1:6" ht="12.75" customHeight="1" x14ac:dyDescent="0.2">
      <c r="A122" s="62">
        <v>6532</v>
      </c>
      <c r="B122" s="63" t="s">
        <v>255</v>
      </c>
      <c r="C122" s="267" t="s">
        <v>256</v>
      </c>
      <c r="D122" s="193">
        <v>247178.32</v>
      </c>
      <c r="E122" s="193">
        <v>353500.99</v>
      </c>
      <c r="F122" s="44">
        <f t="shared" si="0"/>
        <v>143.01456130942228</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5545.45</v>
      </c>
      <c r="E125" s="59">
        <f t="shared" si="23"/>
        <v>0</v>
      </c>
      <c r="F125" s="44">
        <f t="shared" si="0"/>
        <v>0</v>
      </c>
    </row>
    <row r="126" spans="1:6" ht="12.75" customHeight="1" x14ac:dyDescent="0.2">
      <c r="A126" s="62">
        <v>661</v>
      </c>
      <c r="B126" s="64" t="s">
        <v>261</v>
      </c>
      <c r="C126" s="267" t="s">
        <v>262</v>
      </c>
      <c r="D126" s="59">
        <f t="shared" ref="D126:E126" si="24">SUM(D127:D128)</f>
        <v>5545.45</v>
      </c>
      <c r="E126" s="59">
        <f t="shared" si="24"/>
        <v>0</v>
      </c>
      <c r="F126" s="44">
        <f t="shared" si="0"/>
        <v>0</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5545.45</v>
      </c>
      <c r="E128" s="193"/>
      <c r="F128" s="44">
        <f t="shared" si="0"/>
        <v>0</v>
      </c>
    </row>
    <row r="129" spans="1:6" ht="36" x14ac:dyDescent="0.2">
      <c r="A129" s="62">
        <v>663</v>
      </c>
      <c r="B129" s="181" t="s">
        <v>3498</v>
      </c>
      <c r="C129" s="267" t="s">
        <v>267</v>
      </c>
      <c r="D129" s="59">
        <f t="shared" ref="D129:E129" si="25">SUM(D130:D133)</f>
        <v>0</v>
      </c>
      <c r="E129" s="59">
        <f t="shared" si="25"/>
        <v>0</v>
      </c>
      <c r="F129" s="44" t="str">
        <f t="shared" si="0"/>
        <v>-</v>
      </c>
    </row>
    <row r="130" spans="1:6" ht="12.75" customHeight="1" x14ac:dyDescent="0.2">
      <c r="A130" s="62">
        <v>6631</v>
      </c>
      <c r="B130" s="64" t="s">
        <v>268</v>
      </c>
      <c r="C130" s="267" t="s">
        <v>269</v>
      </c>
      <c r="D130" s="193">
        <v>0</v>
      </c>
      <c r="E130" s="193">
        <v>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0</v>
      </c>
      <c r="E134" s="59">
        <f t="shared" si="26"/>
        <v>0</v>
      </c>
      <c r="F134" s="44" t="str">
        <f t="shared" ref="F134:F229" si="27">IF(D134&lt;&gt;0,IF(E134/D134&gt;=100,"&gt;&gt;100",E134/D134*100),"-")</f>
        <v>-</v>
      </c>
    </row>
    <row r="135" spans="1:6" ht="24" x14ac:dyDescent="0.2">
      <c r="A135" s="62">
        <v>671</v>
      </c>
      <c r="B135" s="181" t="s">
        <v>278</v>
      </c>
      <c r="C135" s="267" t="s">
        <v>279</v>
      </c>
      <c r="D135" s="59">
        <f t="shared" ref="D135:E135" si="28">SUM(D136:D138)</f>
        <v>0</v>
      </c>
      <c r="E135" s="59">
        <f t="shared" si="28"/>
        <v>0</v>
      </c>
      <c r="F135" s="44" t="str">
        <f t="shared" si="27"/>
        <v>-</v>
      </c>
    </row>
    <row r="136" spans="1:6" ht="12.75" customHeight="1" x14ac:dyDescent="0.2">
      <c r="A136" s="62">
        <v>6711</v>
      </c>
      <c r="B136" s="64" t="s">
        <v>3290</v>
      </c>
      <c r="C136" s="267" t="s">
        <v>280</v>
      </c>
      <c r="D136" s="193">
        <v>0</v>
      </c>
      <c r="E136" s="193">
        <v>0</v>
      </c>
      <c r="F136" s="44" t="str">
        <f t="shared" si="27"/>
        <v>-</v>
      </c>
    </row>
    <row r="137" spans="1:6" ht="24" x14ac:dyDescent="0.2">
      <c r="A137" s="62">
        <v>6712</v>
      </c>
      <c r="B137" s="181" t="s">
        <v>281</v>
      </c>
      <c r="C137" s="267" t="s">
        <v>282</v>
      </c>
      <c r="D137" s="193">
        <v>0</v>
      </c>
      <c r="E137" s="193">
        <v>0</v>
      </c>
      <c r="F137" s="44" t="str">
        <f t="shared" si="27"/>
        <v>-</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10329.35</v>
      </c>
      <c r="E140" s="59">
        <f t="shared" si="29"/>
        <v>6996.89</v>
      </c>
      <c r="F140" s="44">
        <f t="shared" si="27"/>
        <v>67.737950597085003</v>
      </c>
    </row>
    <row r="141" spans="1:6" ht="12.75" customHeight="1" x14ac:dyDescent="0.2">
      <c r="A141" s="62">
        <v>681</v>
      </c>
      <c r="B141" s="64" t="s">
        <v>288</v>
      </c>
      <c r="C141" s="267" t="s">
        <v>289</v>
      </c>
      <c r="D141" s="59">
        <f t="shared" ref="D141:E141" si="30">SUM(D142:D150)</f>
        <v>8086</v>
      </c>
      <c r="E141" s="59">
        <f t="shared" si="30"/>
        <v>5400.46</v>
      </c>
      <c r="F141" s="44">
        <f t="shared" si="27"/>
        <v>66.787781350482305</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8086</v>
      </c>
      <c r="E146" s="193">
        <v>5400.46</v>
      </c>
      <c r="F146" s="44">
        <f t="shared" si="27"/>
        <v>66.787781350482305</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2243.35</v>
      </c>
      <c r="E151" s="193">
        <v>1596.43</v>
      </c>
      <c r="F151" s="44">
        <f t="shared" si="27"/>
        <v>71.162769964561932</v>
      </c>
    </row>
    <row r="152" spans="1:6" ht="12.75" customHeight="1" x14ac:dyDescent="0.2">
      <c r="A152" s="62">
        <v>3</v>
      </c>
      <c r="B152" s="63" t="s">
        <v>308</v>
      </c>
      <c r="C152" s="267" t="s">
        <v>45</v>
      </c>
      <c r="D152" s="59">
        <f>D153+D164+D202+D221+D230+D262+D273</f>
        <v>3225535.29</v>
      </c>
      <c r="E152" s="59">
        <f>E153+E164+E202+E221+E230+E262+E273</f>
        <v>4260735.5499999989</v>
      </c>
      <c r="F152" s="44">
        <f t="shared" si="27"/>
        <v>132.09390587693736</v>
      </c>
    </row>
    <row r="153" spans="1:6" ht="12.75" customHeight="1" x14ac:dyDescent="0.2">
      <c r="A153" s="62">
        <v>31</v>
      </c>
      <c r="B153" s="63" t="s">
        <v>309</v>
      </c>
      <c r="C153" s="267" t="s">
        <v>310</v>
      </c>
      <c r="D153" s="59">
        <f t="shared" ref="D153:E153" si="31">D154+D159+D160</f>
        <v>262929.28000000003</v>
      </c>
      <c r="E153" s="59">
        <f t="shared" si="31"/>
        <v>354425.67</v>
      </c>
      <c r="F153" s="44">
        <f t="shared" si="27"/>
        <v>134.79885922176487</v>
      </c>
    </row>
    <row r="154" spans="1:6" ht="12.75" customHeight="1" x14ac:dyDescent="0.2">
      <c r="A154" s="62">
        <v>311</v>
      </c>
      <c r="B154" s="63" t="s">
        <v>311</v>
      </c>
      <c r="C154" s="267" t="s">
        <v>312</v>
      </c>
      <c r="D154" s="59">
        <f t="shared" ref="D154:E154" si="32">SUM(D155:D158)</f>
        <v>208720.21</v>
      </c>
      <c r="E154" s="59">
        <f t="shared" si="32"/>
        <v>287501.06</v>
      </c>
      <c r="F154" s="44">
        <f t="shared" si="27"/>
        <v>137.74471576087433</v>
      </c>
    </row>
    <row r="155" spans="1:6" ht="12.75" customHeight="1" x14ac:dyDescent="0.2">
      <c r="A155" s="62">
        <v>3111</v>
      </c>
      <c r="B155" s="63" t="s">
        <v>313</v>
      </c>
      <c r="C155" s="267" t="s">
        <v>314</v>
      </c>
      <c r="D155" s="193">
        <v>208720.21</v>
      </c>
      <c r="E155" s="193">
        <v>287501.06</v>
      </c>
      <c r="F155" s="44">
        <f t="shared" si="27"/>
        <v>137.74471576087433</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21634.7</v>
      </c>
      <c r="E159" s="193">
        <v>21864.53</v>
      </c>
      <c r="F159" s="44">
        <f t="shared" si="27"/>
        <v>101.06232117847715</v>
      </c>
    </row>
    <row r="160" spans="1:6" ht="12.75" customHeight="1" x14ac:dyDescent="0.2">
      <c r="A160" s="62">
        <v>313</v>
      </c>
      <c r="B160" s="64" t="s">
        <v>323</v>
      </c>
      <c r="C160" s="267" t="s">
        <v>324</v>
      </c>
      <c r="D160" s="59">
        <f t="shared" ref="D160:E160" si="33">SUM(D161:D163)</f>
        <v>32574.37</v>
      </c>
      <c r="E160" s="59">
        <f t="shared" si="33"/>
        <v>45060.08</v>
      </c>
      <c r="F160" s="44">
        <f t="shared" si="27"/>
        <v>138.3298587202147</v>
      </c>
    </row>
    <row r="161" spans="1:6" ht="12.75" customHeight="1" x14ac:dyDescent="0.2">
      <c r="A161" s="62">
        <v>3131</v>
      </c>
      <c r="B161" s="64" t="s">
        <v>3501</v>
      </c>
      <c r="C161" s="267" t="s">
        <v>325</v>
      </c>
      <c r="D161" s="193">
        <v>0</v>
      </c>
      <c r="E161" s="193">
        <v>0</v>
      </c>
      <c r="F161" s="44" t="str">
        <f t="shared" si="27"/>
        <v>-</v>
      </c>
    </row>
    <row r="162" spans="1:6" ht="12.75" customHeight="1" x14ac:dyDescent="0.2">
      <c r="A162" s="62">
        <v>3132</v>
      </c>
      <c r="B162" s="64" t="s">
        <v>326</v>
      </c>
      <c r="C162" s="267" t="s">
        <v>327</v>
      </c>
      <c r="D162" s="193">
        <v>32574.37</v>
      </c>
      <c r="E162" s="193">
        <v>45060.08</v>
      </c>
      <c r="F162" s="44">
        <f t="shared" si="27"/>
        <v>138.3298587202147</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1867510.1</v>
      </c>
      <c r="E164" s="59">
        <f>E165+E170+E178+E188+E189+E194</f>
        <v>2439870.4399999995</v>
      </c>
      <c r="F164" s="44">
        <f t="shared" si="27"/>
        <v>130.64831295959252</v>
      </c>
    </row>
    <row r="165" spans="1:6" ht="12.75" customHeight="1" x14ac:dyDescent="0.2">
      <c r="A165" s="62">
        <v>321</v>
      </c>
      <c r="B165" s="63" t="s">
        <v>331</v>
      </c>
      <c r="C165" s="267" t="s">
        <v>332</v>
      </c>
      <c r="D165" s="59">
        <f t="shared" ref="D165:E165" si="34">SUM(D166:D169)</f>
        <v>10380.379999999999</v>
      </c>
      <c r="E165" s="59">
        <f t="shared" si="34"/>
        <v>6452.43</v>
      </c>
      <c r="F165" s="44">
        <f t="shared" si="27"/>
        <v>62.159863126398072</v>
      </c>
    </row>
    <row r="166" spans="1:6" ht="12.75" customHeight="1" x14ac:dyDescent="0.2">
      <c r="A166" s="62">
        <v>3211</v>
      </c>
      <c r="B166" s="63" t="s">
        <v>333</v>
      </c>
      <c r="C166" s="267" t="s">
        <v>334</v>
      </c>
      <c r="D166" s="193">
        <v>5536.73</v>
      </c>
      <c r="E166" s="193">
        <v>2048.98</v>
      </c>
      <c r="F166" s="44">
        <f t="shared" si="27"/>
        <v>37.007042062733781</v>
      </c>
    </row>
    <row r="167" spans="1:6" ht="12.75" customHeight="1" x14ac:dyDescent="0.2">
      <c r="A167" s="62">
        <v>3212</v>
      </c>
      <c r="B167" s="63" t="s">
        <v>335</v>
      </c>
      <c r="C167" s="267" t="s">
        <v>336</v>
      </c>
      <c r="D167" s="193">
        <v>3728.65</v>
      </c>
      <c r="E167" s="193">
        <v>3418.95</v>
      </c>
      <c r="F167" s="44">
        <f t="shared" si="27"/>
        <v>91.694044761508849</v>
      </c>
    </row>
    <row r="168" spans="1:6" ht="12.75" customHeight="1" x14ac:dyDescent="0.2">
      <c r="A168" s="62">
        <v>3213</v>
      </c>
      <c r="B168" s="63" t="s">
        <v>337</v>
      </c>
      <c r="C168" s="267" t="s">
        <v>338</v>
      </c>
      <c r="D168" s="193">
        <v>1115</v>
      </c>
      <c r="E168" s="193">
        <v>895</v>
      </c>
      <c r="F168" s="44">
        <f t="shared" si="27"/>
        <v>80.269058295964129</v>
      </c>
    </row>
    <row r="169" spans="1:6" ht="12.75" customHeight="1" x14ac:dyDescent="0.2">
      <c r="A169" s="62">
        <v>3214</v>
      </c>
      <c r="B169" s="63" t="s">
        <v>339</v>
      </c>
      <c r="C169" s="267" t="s">
        <v>340</v>
      </c>
      <c r="D169" s="193"/>
      <c r="E169" s="193">
        <v>89.5</v>
      </c>
      <c r="F169" s="44" t="str">
        <f t="shared" si="27"/>
        <v>-</v>
      </c>
    </row>
    <row r="170" spans="1:6" ht="12.75" customHeight="1" x14ac:dyDescent="0.2">
      <c r="A170" s="62">
        <v>322</v>
      </c>
      <c r="B170" s="63" t="s">
        <v>341</v>
      </c>
      <c r="C170" s="267" t="s">
        <v>342</v>
      </c>
      <c r="D170" s="59">
        <f t="shared" ref="D170:E170" si="35">SUM(D171:D177)</f>
        <v>90858.07</v>
      </c>
      <c r="E170" s="59">
        <f t="shared" si="35"/>
        <v>132081.61000000002</v>
      </c>
      <c r="F170" s="44">
        <f t="shared" si="27"/>
        <v>145.37135776711963</v>
      </c>
    </row>
    <row r="171" spans="1:6" ht="12.75" customHeight="1" x14ac:dyDescent="0.2">
      <c r="A171" s="62">
        <v>3221</v>
      </c>
      <c r="B171" s="63" t="s">
        <v>343</v>
      </c>
      <c r="C171" s="267" t="s">
        <v>344</v>
      </c>
      <c r="D171" s="193">
        <v>10284.799999999999</v>
      </c>
      <c r="E171" s="193">
        <v>12307.39</v>
      </c>
      <c r="F171" s="44">
        <f t="shared" si="27"/>
        <v>119.66581751711263</v>
      </c>
    </row>
    <row r="172" spans="1:6" ht="12.75" customHeight="1" x14ac:dyDescent="0.2">
      <c r="A172" s="62">
        <v>3222</v>
      </c>
      <c r="B172" s="63" t="s">
        <v>345</v>
      </c>
      <c r="C172" s="267" t="s">
        <v>346</v>
      </c>
      <c r="D172" s="193"/>
      <c r="E172" s="193">
        <v>13514.96</v>
      </c>
      <c r="F172" s="44" t="str">
        <f t="shared" si="27"/>
        <v>-</v>
      </c>
    </row>
    <row r="173" spans="1:6" ht="12.75" customHeight="1" x14ac:dyDescent="0.2">
      <c r="A173" s="62">
        <v>3223</v>
      </c>
      <c r="B173" s="64" t="s">
        <v>347</v>
      </c>
      <c r="C173" s="267" t="s">
        <v>348</v>
      </c>
      <c r="D173" s="193">
        <v>66433.47</v>
      </c>
      <c r="E173" s="193">
        <v>98678.82</v>
      </c>
      <c r="F173" s="44">
        <f t="shared" si="27"/>
        <v>148.53780782488104</v>
      </c>
    </row>
    <row r="174" spans="1:6" ht="12.75" customHeight="1" x14ac:dyDescent="0.2">
      <c r="A174" s="62">
        <v>3224</v>
      </c>
      <c r="B174" s="64" t="s">
        <v>349</v>
      </c>
      <c r="C174" s="267" t="s">
        <v>350</v>
      </c>
      <c r="D174" s="193">
        <v>7000.38</v>
      </c>
      <c r="E174" s="193">
        <v>4804.9399999999996</v>
      </c>
      <c r="F174" s="44">
        <f t="shared" si="27"/>
        <v>68.638273922272788</v>
      </c>
    </row>
    <row r="175" spans="1:6" ht="12.75" customHeight="1" x14ac:dyDescent="0.2">
      <c r="A175" s="62">
        <v>3225</v>
      </c>
      <c r="B175" s="64" t="s">
        <v>3502</v>
      </c>
      <c r="C175" s="267" t="s">
        <v>351</v>
      </c>
      <c r="D175" s="193">
        <v>6470.54</v>
      </c>
      <c r="E175" s="193">
        <v>2341</v>
      </c>
      <c r="F175" s="44">
        <f t="shared" si="27"/>
        <v>36.179360609779096</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668.88</v>
      </c>
      <c r="E177" s="193">
        <v>434.5</v>
      </c>
      <c r="F177" s="44">
        <f t="shared" si="27"/>
        <v>64.959335007774186</v>
      </c>
    </row>
    <row r="178" spans="1:6" ht="12.75" customHeight="1" x14ac:dyDescent="0.2">
      <c r="A178" s="62">
        <v>323</v>
      </c>
      <c r="B178" s="64" t="s">
        <v>356</v>
      </c>
      <c r="C178" s="267" t="s">
        <v>357</v>
      </c>
      <c r="D178" s="59">
        <f t="shared" ref="D178:E178" si="36">SUM(D179:D187)</f>
        <v>1496176.83</v>
      </c>
      <c r="E178" s="59">
        <f t="shared" si="36"/>
        <v>2066697.7499999995</v>
      </c>
      <c r="F178" s="44">
        <f t="shared" si="27"/>
        <v>138.1319178696277</v>
      </c>
    </row>
    <row r="179" spans="1:6" ht="12.75" customHeight="1" x14ac:dyDescent="0.2">
      <c r="A179" s="62">
        <v>3231</v>
      </c>
      <c r="B179" s="64" t="s">
        <v>3503</v>
      </c>
      <c r="C179" s="267" t="s">
        <v>358</v>
      </c>
      <c r="D179" s="193">
        <v>18336.009999999998</v>
      </c>
      <c r="E179" s="193">
        <v>15456.23</v>
      </c>
      <c r="F179" s="44">
        <f t="shared" si="27"/>
        <v>84.294402108201297</v>
      </c>
    </row>
    <row r="180" spans="1:6" ht="12.75" customHeight="1" x14ac:dyDescent="0.2">
      <c r="A180" s="62">
        <v>3232</v>
      </c>
      <c r="B180" s="64" t="s">
        <v>359</v>
      </c>
      <c r="C180" s="267" t="s">
        <v>360</v>
      </c>
      <c r="D180" s="193">
        <v>920334.72</v>
      </c>
      <c r="E180" s="193">
        <v>1291892.8799999999</v>
      </c>
      <c r="F180" s="44">
        <f t="shared" si="27"/>
        <v>140.37206811017626</v>
      </c>
    </row>
    <row r="181" spans="1:6" ht="12.75" customHeight="1" x14ac:dyDescent="0.2">
      <c r="A181" s="62">
        <v>3233</v>
      </c>
      <c r="B181" s="64" t="s">
        <v>361</v>
      </c>
      <c r="C181" s="267" t="s">
        <v>362</v>
      </c>
      <c r="D181" s="193">
        <v>45048.33</v>
      </c>
      <c r="E181" s="193">
        <v>27148.38</v>
      </c>
      <c r="F181" s="44">
        <f t="shared" si="27"/>
        <v>60.265008713974524</v>
      </c>
    </row>
    <row r="182" spans="1:6" ht="12.75" customHeight="1" x14ac:dyDescent="0.2">
      <c r="A182" s="62">
        <v>3234</v>
      </c>
      <c r="B182" s="64" t="s">
        <v>363</v>
      </c>
      <c r="C182" s="267" t="s">
        <v>364</v>
      </c>
      <c r="D182" s="193">
        <v>340942.52</v>
      </c>
      <c r="E182" s="193">
        <v>424113.86</v>
      </c>
      <c r="F182" s="44">
        <f t="shared" si="27"/>
        <v>124.39453430449214</v>
      </c>
    </row>
    <row r="183" spans="1:6" ht="12.75" customHeight="1" x14ac:dyDescent="0.2">
      <c r="A183" s="62">
        <v>3235</v>
      </c>
      <c r="B183" s="63" t="s">
        <v>365</v>
      </c>
      <c r="C183" s="267" t="s">
        <v>366</v>
      </c>
      <c r="D183" s="193">
        <v>4945.7</v>
      </c>
      <c r="E183" s="193">
        <v>8425.02</v>
      </c>
      <c r="F183" s="44">
        <f t="shared" si="27"/>
        <v>170.35040540267306</v>
      </c>
    </row>
    <row r="184" spans="1:6" ht="12.75" customHeight="1" x14ac:dyDescent="0.2">
      <c r="A184" s="62">
        <v>3236</v>
      </c>
      <c r="B184" s="63" t="s">
        <v>367</v>
      </c>
      <c r="C184" s="267" t="s">
        <v>368</v>
      </c>
      <c r="D184" s="193">
        <v>13431.08</v>
      </c>
      <c r="E184" s="193">
        <v>20869.32</v>
      </c>
      <c r="F184" s="44">
        <f t="shared" si="27"/>
        <v>155.38080333078204</v>
      </c>
    </row>
    <row r="185" spans="1:6" ht="12.75" customHeight="1" x14ac:dyDescent="0.2">
      <c r="A185" s="62">
        <v>3237</v>
      </c>
      <c r="B185" s="63" t="s">
        <v>369</v>
      </c>
      <c r="C185" s="267" t="s">
        <v>370</v>
      </c>
      <c r="D185" s="193">
        <v>93892.35</v>
      </c>
      <c r="E185" s="193">
        <v>163355.17000000001</v>
      </c>
      <c r="F185" s="44">
        <f t="shared" si="27"/>
        <v>173.98134139788812</v>
      </c>
    </row>
    <row r="186" spans="1:6" ht="12.75" customHeight="1" x14ac:dyDescent="0.2">
      <c r="A186" s="62">
        <v>3238</v>
      </c>
      <c r="B186" s="63" t="s">
        <v>371</v>
      </c>
      <c r="C186" s="267" t="s">
        <v>372</v>
      </c>
      <c r="D186" s="193">
        <v>31144.45</v>
      </c>
      <c r="E186" s="193">
        <v>34666.25</v>
      </c>
      <c r="F186" s="44">
        <f t="shared" si="27"/>
        <v>111.30795374456766</v>
      </c>
    </row>
    <row r="187" spans="1:6" ht="12.75" customHeight="1" x14ac:dyDescent="0.2">
      <c r="A187" s="62">
        <v>3239</v>
      </c>
      <c r="B187" s="63" t="s">
        <v>373</v>
      </c>
      <c r="C187" s="267" t="s">
        <v>374</v>
      </c>
      <c r="D187" s="193">
        <v>28101.67</v>
      </c>
      <c r="E187" s="193">
        <v>80770.64</v>
      </c>
      <c r="F187" s="44">
        <f t="shared" si="27"/>
        <v>287.42291828208073</v>
      </c>
    </row>
    <row r="188" spans="1:6" ht="12.75" customHeight="1" x14ac:dyDescent="0.2">
      <c r="A188" s="62">
        <v>324</v>
      </c>
      <c r="B188" s="63" t="s">
        <v>375</v>
      </c>
      <c r="C188" s="267" t="s">
        <v>376</v>
      </c>
      <c r="D188" s="193">
        <v>2601.11</v>
      </c>
      <c r="E188" s="193">
        <v>2152.5100000000002</v>
      </c>
      <c r="F188" s="44">
        <f t="shared" si="27"/>
        <v>82.753516767841433</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267493.70999999996</v>
      </c>
      <c r="E194" s="59">
        <f t="shared" si="38"/>
        <v>232486.14</v>
      </c>
      <c r="F194" s="44">
        <f t="shared" si="27"/>
        <v>86.912750210089072</v>
      </c>
    </row>
    <row r="195" spans="1:6" ht="12.75" customHeight="1" x14ac:dyDescent="0.2">
      <c r="A195" s="62">
        <v>3291</v>
      </c>
      <c r="B195" s="182" t="s">
        <v>379</v>
      </c>
      <c r="C195" s="267" t="s">
        <v>380</v>
      </c>
      <c r="D195" s="193">
        <v>20121.759999999998</v>
      </c>
      <c r="E195" s="193">
        <v>48236.4</v>
      </c>
      <c r="F195" s="44">
        <f t="shared" si="27"/>
        <v>239.72256899992846</v>
      </c>
    </row>
    <row r="196" spans="1:6" ht="12.75" customHeight="1" x14ac:dyDescent="0.2">
      <c r="A196" s="62">
        <v>3292</v>
      </c>
      <c r="B196" s="63" t="s">
        <v>381</v>
      </c>
      <c r="C196" s="267" t="s">
        <v>382</v>
      </c>
      <c r="D196" s="193">
        <v>7395.93</v>
      </c>
      <c r="E196" s="193">
        <v>6481.91</v>
      </c>
      <c r="F196" s="44">
        <f t="shared" si="27"/>
        <v>87.64158124806481</v>
      </c>
    </row>
    <row r="197" spans="1:6" ht="12.75" customHeight="1" x14ac:dyDescent="0.2">
      <c r="A197" s="62">
        <v>3293</v>
      </c>
      <c r="B197" s="63" t="s">
        <v>383</v>
      </c>
      <c r="C197" s="267" t="s">
        <v>384</v>
      </c>
      <c r="D197" s="193">
        <v>7998.05</v>
      </c>
      <c r="E197" s="193">
        <v>8286.4</v>
      </c>
      <c r="F197" s="44">
        <f t="shared" si="27"/>
        <v>103.605253780609</v>
      </c>
    </row>
    <row r="198" spans="1:6" ht="12.75" customHeight="1" x14ac:dyDescent="0.2">
      <c r="A198" s="62">
        <v>3294</v>
      </c>
      <c r="B198" s="63" t="s">
        <v>385</v>
      </c>
      <c r="C198" s="267" t="s">
        <v>386</v>
      </c>
      <c r="D198" s="193">
        <v>5191</v>
      </c>
      <c r="E198" s="193">
        <v>4925.43</v>
      </c>
      <c r="F198" s="44">
        <f t="shared" si="27"/>
        <v>94.884030052013102</v>
      </c>
    </row>
    <row r="199" spans="1:6" ht="12.75" customHeight="1" x14ac:dyDescent="0.2">
      <c r="A199" s="62">
        <v>3295</v>
      </c>
      <c r="B199" s="63" t="s">
        <v>387</v>
      </c>
      <c r="C199" s="267" t="s">
        <v>388</v>
      </c>
      <c r="D199" s="193">
        <v>2718.48</v>
      </c>
      <c r="E199" s="193">
        <v>1533.85</v>
      </c>
      <c r="F199" s="44">
        <f t="shared" si="27"/>
        <v>56.423074659368467</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224068.49</v>
      </c>
      <c r="E201" s="193">
        <v>163022.15</v>
      </c>
      <c r="F201" s="44">
        <f t="shared" si="27"/>
        <v>72.755499892019628</v>
      </c>
    </row>
    <row r="202" spans="1:6" ht="12.75" customHeight="1" x14ac:dyDescent="0.2">
      <c r="A202" s="62">
        <v>34</v>
      </c>
      <c r="B202" s="182" t="s">
        <v>393</v>
      </c>
      <c r="C202" s="267" t="s">
        <v>394</v>
      </c>
      <c r="D202" s="59">
        <f t="shared" ref="D202:E202" si="39">D203+D208+D216</f>
        <v>14291.39</v>
      </c>
      <c r="E202" s="59">
        <f t="shared" si="39"/>
        <v>14378.380000000001</v>
      </c>
      <c r="F202" s="44">
        <f t="shared" si="27"/>
        <v>100.6086881681908</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9217.91</v>
      </c>
      <c r="E208" s="59">
        <f t="shared" si="41"/>
        <v>4081.09</v>
      </c>
      <c r="F208" s="44">
        <f t="shared" si="27"/>
        <v>44.273484987377834</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9217.91</v>
      </c>
      <c r="E211" s="193">
        <v>4081.09</v>
      </c>
      <c r="F211" s="44">
        <f t="shared" si="27"/>
        <v>44.273484987377834</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5073.4800000000005</v>
      </c>
      <c r="E216" s="59">
        <f t="shared" si="42"/>
        <v>10297.290000000001</v>
      </c>
      <c r="F216" s="44">
        <f t="shared" si="27"/>
        <v>202.96305494453512</v>
      </c>
    </row>
    <row r="217" spans="1:6" ht="12.75" customHeight="1" x14ac:dyDescent="0.2">
      <c r="A217" s="62">
        <v>3431</v>
      </c>
      <c r="B217" s="181" t="s">
        <v>423</v>
      </c>
      <c r="C217" s="267" t="s">
        <v>424</v>
      </c>
      <c r="D217" s="193">
        <v>4939.3500000000004</v>
      </c>
      <c r="E217" s="193">
        <v>5260.84</v>
      </c>
      <c r="F217" s="44">
        <f t="shared" si="27"/>
        <v>106.50875115146729</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0</v>
      </c>
      <c r="E219" s="193">
        <v>0</v>
      </c>
      <c r="F219" s="44" t="str">
        <f t="shared" si="27"/>
        <v>-</v>
      </c>
    </row>
    <row r="220" spans="1:6" ht="12.75" customHeight="1" x14ac:dyDescent="0.2">
      <c r="A220" s="62">
        <v>3434</v>
      </c>
      <c r="B220" s="64" t="s">
        <v>429</v>
      </c>
      <c r="C220" s="267" t="s">
        <v>430</v>
      </c>
      <c r="D220" s="193">
        <v>134.13</v>
      </c>
      <c r="E220" s="193">
        <v>5036.45</v>
      </c>
      <c r="F220" s="44">
        <f t="shared" si="27"/>
        <v>3754.9019607843134</v>
      </c>
    </row>
    <row r="221" spans="1:6" ht="12.75" customHeight="1" x14ac:dyDescent="0.2">
      <c r="A221" s="62">
        <v>35</v>
      </c>
      <c r="B221" s="64" t="s">
        <v>431</v>
      </c>
      <c r="C221" s="267" t="s">
        <v>432</v>
      </c>
      <c r="D221" s="59">
        <f t="shared" ref="D221:E221" si="43">D222+D225+D229</f>
        <v>23445.7</v>
      </c>
      <c r="E221" s="59">
        <f t="shared" si="43"/>
        <v>190436.85</v>
      </c>
      <c r="F221" s="44">
        <f t="shared" si="27"/>
        <v>812.24638206579448</v>
      </c>
    </row>
    <row r="222" spans="1:6" ht="24" x14ac:dyDescent="0.2">
      <c r="A222" s="62">
        <v>351</v>
      </c>
      <c r="B222" s="64" t="s">
        <v>3504</v>
      </c>
      <c r="C222" s="267" t="s">
        <v>433</v>
      </c>
      <c r="D222" s="59">
        <f t="shared" ref="D222:E222" si="44">SUM(D223:D224)</f>
        <v>17994.82</v>
      </c>
      <c r="E222" s="59">
        <f t="shared" si="44"/>
        <v>42987.02</v>
      </c>
      <c r="F222" s="44">
        <f t="shared" si="27"/>
        <v>238.88552372293805</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17994.82</v>
      </c>
      <c r="E224" s="193">
        <v>42987.02</v>
      </c>
      <c r="F224" s="44">
        <f t="shared" si="27"/>
        <v>238.88552372293805</v>
      </c>
    </row>
    <row r="225" spans="1:6" ht="36" x14ac:dyDescent="0.2">
      <c r="A225" s="62">
        <v>352</v>
      </c>
      <c r="B225" s="64" t="s">
        <v>3505</v>
      </c>
      <c r="C225" s="267" t="s">
        <v>438</v>
      </c>
      <c r="D225" s="59">
        <f t="shared" ref="D225:E225" si="45">SUM(D226:D228)</f>
        <v>5450.88</v>
      </c>
      <c r="E225" s="59">
        <f t="shared" si="45"/>
        <v>147449.83000000002</v>
      </c>
      <c r="F225" s="44">
        <f t="shared" si="27"/>
        <v>2705.0646868028653</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5450.88</v>
      </c>
      <c r="E227" s="193">
        <v>143468.14000000001</v>
      </c>
      <c r="F227" s="44">
        <f t="shared" si="27"/>
        <v>2632.0179493953274</v>
      </c>
    </row>
    <row r="228" spans="1:6" ht="12.75" customHeight="1" x14ac:dyDescent="0.2">
      <c r="A228" s="62">
        <v>3523</v>
      </c>
      <c r="B228" s="63" t="s">
        <v>443</v>
      </c>
      <c r="C228" s="267" t="s">
        <v>444</v>
      </c>
      <c r="D228" s="193"/>
      <c r="E228" s="193">
        <v>3981.69</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606732.61</v>
      </c>
      <c r="E230" s="59">
        <f>E231+E234+E237+E242+E246+E250+E254+E257</f>
        <v>748988.42</v>
      </c>
      <c r="F230" s="44">
        <f t="shared" ref="F230:F245" si="46">IF(D230&lt;&gt;0,IF(E230/D230&gt;=100,"&gt;&gt;100",E230/D230*100),"-")</f>
        <v>123.44621133846753</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140310.35</v>
      </c>
      <c r="E237" s="59">
        <f t="shared" si="49"/>
        <v>168862.56</v>
      </c>
      <c r="F237" s="44">
        <f t="shared" si="46"/>
        <v>120.34932561995603</v>
      </c>
    </row>
    <row r="238" spans="1:6" ht="12" x14ac:dyDescent="0.2">
      <c r="A238" s="62">
        <v>3631</v>
      </c>
      <c r="B238" s="64" t="s">
        <v>3507</v>
      </c>
      <c r="C238" s="267" t="s">
        <v>461</v>
      </c>
      <c r="D238" s="193">
        <v>138653.12</v>
      </c>
      <c r="E238" s="193">
        <v>168862.56</v>
      </c>
      <c r="F238" s="44">
        <f t="shared" si="46"/>
        <v>121.78778234489063</v>
      </c>
    </row>
    <row r="239" spans="1:6" ht="12" x14ac:dyDescent="0.2">
      <c r="A239" s="62">
        <v>3632</v>
      </c>
      <c r="B239" s="64" t="s">
        <v>3508</v>
      </c>
      <c r="C239" s="267" t="s">
        <v>462</v>
      </c>
      <c r="D239" s="193">
        <v>1657.23</v>
      </c>
      <c r="E239" s="193">
        <v>0</v>
      </c>
      <c r="F239" s="44">
        <f t="shared" si="46"/>
        <v>0</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35627.870000000003</v>
      </c>
      <c r="E246" s="59">
        <f t="shared" si="50"/>
        <v>52561.09</v>
      </c>
      <c r="F246" s="44">
        <f t="shared" ref="F246:F249" si="51">IF(D246&lt;&gt;0,IF(E246/D246&gt;=100,"&gt;&gt;100",E246/D246*100),"-")</f>
        <v>147.5280166903045</v>
      </c>
    </row>
    <row r="247" spans="1:6" ht="12.75" customHeight="1" x14ac:dyDescent="0.2">
      <c r="A247" s="62" t="s">
        <v>467</v>
      </c>
      <c r="B247" s="63" t="s">
        <v>468</v>
      </c>
      <c r="C247" s="267" t="s">
        <v>467</v>
      </c>
      <c r="D247" s="193">
        <v>35627.870000000003</v>
      </c>
      <c r="E247" s="193">
        <v>52561.09</v>
      </c>
      <c r="F247" s="44">
        <f t="shared" si="51"/>
        <v>147.5280166903045</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430794.39</v>
      </c>
      <c r="E250" s="59">
        <f t="shared" si="52"/>
        <v>527564.77</v>
      </c>
      <c r="F250" s="44">
        <f t="shared" ref="F250:F253" si="53">IF(D250&lt;&gt;0,IF(E250/D250&gt;=100,"&gt;&gt;100",E250/D250*100),"-")</f>
        <v>122.46324052641447</v>
      </c>
    </row>
    <row r="251" spans="1:6" ht="24" x14ac:dyDescent="0.2">
      <c r="A251" s="62">
        <v>3672</v>
      </c>
      <c r="B251" s="63" t="s">
        <v>475</v>
      </c>
      <c r="C251" s="267" t="s">
        <v>476</v>
      </c>
      <c r="D251" s="193">
        <v>430794.39</v>
      </c>
      <c r="E251" s="193">
        <v>527425.56000000006</v>
      </c>
      <c r="F251" s="44">
        <f t="shared" si="53"/>
        <v>122.43092580662437</v>
      </c>
    </row>
    <row r="252" spans="1:6" ht="24" x14ac:dyDescent="0.2">
      <c r="A252" s="62">
        <v>3673</v>
      </c>
      <c r="B252" s="63" t="s">
        <v>477</v>
      </c>
      <c r="C252" s="267" t="s">
        <v>478</v>
      </c>
      <c r="D252" s="193"/>
      <c r="E252" s="193">
        <v>139.21</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188791.09</v>
      </c>
      <c r="E262" s="59">
        <f t="shared" si="57"/>
        <v>164651.33000000002</v>
      </c>
      <c r="F262" s="44">
        <f t="shared" ref="F262:F268" si="58">IF(D262&lt;&gt;0,IF(E262/D262&gt;=100,"&gt;&gt;100",E262/D262*100),"-")</f>
        <v>87.213506739115715</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188791.09</v>
      </c>
      <c r="E269" s="59">
        <f t="shared" si="60"/>
        <v>164651.33000000002</v>
      </c>
      <c r="F269" s="44">
        <f t="shared" ref="F269:F272" si="61">IF(D269&lt;&gt;0,IF(E269/D269&gt;=100,"&gt;&gt;100",E269/D269*100),"-")</f>
        <v>87.213506739115715</v>
      </c>
    </row>
    <row r="270" spans="1:6" ht="12.75" customHeight="1" x14ac:dyDescent="0.2">
      <c r="A270" s="62">
        <v>3721</v>
      </c>
      <c r="B270" s="64" t="s">
        <v>509</v>
      </c>
      <c r="C270" s="267" t="s">
        <v>510</v>
      </c>
      <c r="D270" s="193">
        <v>78481.259999999995</v>
      </c>
      <c r="E270" s="193">
        <v>134680.19</v>
      </c>
      <c r="F270" s="44">
        <f t="shared" si="61"/>
        <v>171.60808835128284</v>
      </c>
    </row>
    <row r="271" spans="1:6" ht="12.75" customHeight="1" x14ac:dyDescent="0.2">
      <c r="A271" s="62">
        <v>3722</v>
      </c>
      <c r="B271" s="64" t="s">
        <v>511</v>
      </c>
      <c r="C271" s="267" t="s">
        <v>512</v>
      </c>
      <c r="D271" s="193">
        <v>110309.83</v>
      </c>
      <c r="E271" s="193">
        <v>29971.14</v>
      </c>
      <c r="F271" s="44">
        <f t="shared" si="61"/>
        <v>27.169963003297166</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261835.12</v>
      </c>
      <c r="E273" s="59">
        <f t="shared" si="62"/>
        <v>347984.45999999996</v>
      </c>
      <c r="F273" s="44">
        <f t="shared" ref="F273:F277" si="63">IF(D273&lt;&gt;0,IF(E273/D273&gt;=100,"&gt;&gt;100",E273/D273*100),"-")</f>
        <v>132.90213322032582</v>
      </c>
    </row>
    <row r="274" spans="1:6" ht="12.75" customHeight="1" x14ac:dyDescent="0.2">
      <c r="A274" s="62">
        <v>381</v>
      </c>
      <c r="B274" s="63" t="s">
        <v>516</v>
      </c>
      <c r="C274" s="267" t="s">
        <v>517</v>
      </c>
      <c r="D274" s="59">
        <f t="shared" ref="D274:E274" si="64">SUM(D275:D277)</f>
        <v>237865.53</v>
      </c>
      <c r="E274" s="59">
        <f t="shared" si="64"/>
        <v>305941.40999999997</v>
      </c>
      <c r="F274" s="44">
        <f t="shared" si="63"/>
        <v>128.61948093109581</v>
      </c>
    </row>
    <row r="275" spans="1:6" ht="12.75" customHeight="1" x14ac:dyDescent="0.2">
      <c r="A275" s="62">
        <v>3811</v>
      </c>
      <c r="B275" s="63" t="s">
        <v>518</v>
      </c>
      <c r="C275" s="267" t="s">
        <v>519</v>
      </c>
      <c r="D275" s="193">
        <v>237865.53</v>
      </c>
      <c r="E275" s="193">
        <v>305941.40999999997</v>
      </c>
      <c r="F275" s="44">
        <f t="shared" si="63"/>
        <v>128.61948093109581</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23969.59</v>
      </c>
      <c r="E289" s="59">
        <f t="shared" si="69"/>
        <v>42043.05</v>
      </c>
      <c r="F289" s="44">
        <f t="shared" si="68"/>
        <v>175.4016234737432</v>
      </c>
    </row>
    <row r="290" spans="1:6" ht="24" x14ac:dyDescent="0.2">
      <c r="A290" s="62">
        <v>3861</v>
      </c>
      <c r="B290" s="63" t="s">
        <v>547</v>
      </c>
      <c r="C290" s="267" t="s">
        <v>548</v>
      </c>
      <c r="D290" s="193">
        <v>23969.59</v>
      </c>
      <c r="E290" s="193">
        <v>42043.05</v>
      </c>
      <c r="F290" s="44">
        <f t="shared" si="68"/>
        <v>175.4016234737432</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3225535.29</v>
      </c>
      <c r="E299" s="59">
        <f>E152-E297+E298</f>
        <v>4260735.5499999989</v>
      </c>
      <c r="F299" s="44">
        <f t="shared" si="70"/>
        <v>132.09390587693736</v>
      </c>
    </row>
    <row r="300" spans="1:6" ht="12.75" customHeight="1" x14ac:dyDescent="0.2">
      <c r="A300" s="62" t="s">
        <v>555</v>
      </c>
      <c r="B300" s="63" t="s">
        <v>566</v>
      </c>
      <c r="C300" s="267" t="s">
        <v>567</v>
      </c>
      <c r="D300" s="59">
        <f>IF(D6&gt;=D299,D6-D299,0)</f>
        <v>2278199.4500000002</v>
      </c>
      <c r="E300" s="59">
        <f>IF(E6&gt;=E299,E6-E299,0)</f>
        <v>2097372.3600000013</v>
      </c>
      <c r="F300" s="44">
        <f t="shared" si="70"/>
        <v>92.062719091605487</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2616713.5</v>
      </c>
      <c r="E302" s="193">
        <v>2749075.79</v>
      </c>
      <c r="F302" s="44">
        <f t="shared" si="70"/>
        <v>105.05834093033113</v>
      </c>
    </row>
    <row r="303" spans="1:6" ht="12.75" customHeight="1" x14ac:dyDescent="0.2">
      <c r="A303" s="62">
        <v>92221</v>
      </c>
      <c r="B303" s="63" t="s">
        <v>572</v>
      </c>
      <c r="C303" s="267" t="s">
        <v>573</v>
      </c>
      <c r="D303" s="193">
        <v>0</v>
      </c>
      <c r="E303" s="193">
        <v>0</v>
      </c>
      <c r="F303" s="44" t="str">
        <f t="shared" si="70"/>
        <v>-</v>
      </c>
    </row>
    <row r="304" spans="1:6" ht="12.75" customHeight="1" x14ac:dyDescent="0.2">
      <c r="A304" s="62">
        <v>96</v>
      </c>
      <c r="B304" s="228" t="s">
        <v>3386</v>
      </c>
      <c r="C304" s="267" t="s">
        <v>574</v>
      </c>
      <c r="D304" s="193">
        <v>519928.69</v>
      </c>
      <c r="E304" s="193">
        <v>645124.15</v>
      </c>
      <c r="F304" s="44">
        <f t="shared" si="70"/>
        <v>124.0793521126907</v>
      </c>
    </row>
    <row r="305" spans="1:6" ht="12" x14ac:dyDescent="0.2">
      <c r="A305" s="62">
        <v>9661</v>
      </c>
      <c r="B305" s="228" t="s">
        <v>3514</v>
      </c>
      <c r="C305" s="267" t="s">
        <v>575</v>
      </c>
      <c r="D305" s="193">
        <v>6112.37</v>
      </c>
      <c r="E305" s="193">
        <v>6112.37</v>
      </c>
      <c r="F305" s="44">
        <f t="shared" si="70"/>
        <v>100</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3360.83</v>
      </c>
      <c r="E308" s="59">
        <f t="shared" si="73"/>
        <v>1035731.95</v>
      </c>
      <c r="F308" s="44" t="str">
        <f t="shared" ref="F308:F428" si="74">IF(D308&lt;&gt;0,IF(E308/D308&gt;=100,"&gt;&gt;100",E308/D308*100),"-")</f>
        <v>&gt;&gt;100</v>
      </c>
    </row>
    <row r="309" spans="1:6" ht="12.75" customHeight="1" x14ac:dyDescent="0.2">
      <c r="A309" s="62">
        <v>71</v>
      </c>
      <c r="B309" s="63" t="s">
        <v>581</v>
      </c>
      <c r="C309" s="267" t="s">
        <v>582</v>
      </c>
      <c r="D309" s="59">
        <f t="shared" ref="D309:E309" si="75">D310+D314</f>
        <v>2520</v>
      </c>
      <c r="E309" s="59">
        <f t="shared" si="75"/>
        <v>1035000</v>
      </c>
      <c r="F309" s="44" t="str">
        <f t="shared" si="74"/>
        <v>&gt;&gt;100</v>
      </c>
    </row>
    <row r="310" spans="1:6" ht="24" x14ac:dyDescent="0.2">
      <c r="A310" s="62">
        <v>711</v>
      </c>
      <c r="B310" s="63" t="s">
        <v>583</v>
      </c>
      <c r="C310" s="267" t="s">
        <v>584</v>
      </c>
      <c r="D310" s="59">
        <f t="shared" ref="D310:E310" si="76">SUM(D311:D313)</f>
        <v>2520</v>
      </c>
      <c r="E310" s="59">
        <f t="shared" si="76"/>
        <v>1035000</v>
      </c>
      <c r="F310" s="44" t="str">
        <f t="shared" si="74"/>
        <v>&gt;&gt;100</v>
      </c>
    </row>
    <row r="311" spans="1:6" ht="12.75" customHeight="1" x14ac:dyDescent="0.2">
      <c r="A311" s="62">
        <v>7111</v>
      </c>
      <c r="B311" s="63" t="s">
        <v>585</v>
      </c>
      <c r="C311" s="267" t="s">
        <v>586</v>
      </c>
      <c r="D311" s="193">
        <v>2520</v>
      </c>
      <c r="E311" s="193">
        <v>1035000</v>
      </c>
      <c r="F311" s="44" t="str">
        <f t="shared" si="74"/>
        <v>&gt;&gt;100</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840.83</v>
      </c>
      <c r="E321" s="59">
        <f t="shared" si="78"/>
        <v>731.95</v>
      </c>
      <c r="F321" s="44">
        <f t="shared" si="74"/>
        <v>87.050890191834256</v>
      </c>
    </row>
    <row r="322" spans="1:6" ht="12.75" customHeight="1" x14ac:dyDescent="0.2">
      <c r="A322" s="62">
        <v>721</v>
      </c>
      <c r="B322" s="63" t="s">
        <v>607</v>
      </c>
      <c r="C322" s="267" t="s">
        <v>608</v>
      </c>
      <c r="D322" s="59">
        <f t="shared" ref="D322:E322" si="79">SUM(D323:D326)</f>
        <v>840.83</v>
      </c>
      <c r="E322" s="59">
        <f t="shared" si="79"/>
        <v>731.95</v>
      </c>
      <c r="F322" s="44">
        <f t="shared" si="74"/>
        <v>87.050890191834256</v>
      </c>
    </row>
    <row r="323" spans="1:6" ht="12.75" customHeight="1" x14ac:dyDescent="0.2">
      <c r="A323" s="62">
        <v>7211</v>
      </c>
      <c r="B323" s="63" t="s">
        <v>609</v>
      </c>
      <c r="C323" s="267" t="s">
        <v>610</v>
      </c>
      <c r="D323" s="193">
        <v>840.83</v>
      </c>
      <c r="E323" s="193">
        <v>731.95</v>
      </c>
      <c r="F323" s="44">
        <f t="shared" si="74"/>
        <v>87.050890191834256</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1602603.9999999998</v>
      </c>
      <c r="E360" s="59">
        <f t="shared" si="88"/>
        <v>3208837.21</v>
      </c>
      <c r="F360" s="44">
        <f t="shared" si="74"/>
        <v>200.22645706612491</v>
      </c>
    </row>
    <row r="361" spans="1:6" ht="12.75" customHeight="1" x14ac:dyDescent="0.2">
      <c r="A361" s="62">
        <v>41</v>
      </c>
      <c r="B361" s="63" t="s">
        <v>684</v>
      </c>
      <c r="C361" s="267" t="s">
        <v>685</v>
      </c>
      <c r="D361" s="59">
        <f t="shared" ref="D361:E361" si="89">D362+D366</f>
        <v>3250</v>
      </c>
      <c r="E361" s="59">
        <f t="shared" si="89"/>
        <v>14857.5</v>
      </c>
      <c r="F361" s="44">
        <f t="shared" si="74"/>
        <v>457.15384615384613</v>
      </c>
    </row>
    <row r="362" spans="1:6" ht="12.75" customHeight="1" x14ac:dyDescent="0.2">
      <c r="A362" s="62">
        <v>411</v>
      </c>
      <c r="B362" s="63" t="s">
        <v>686</v>
      </c>
      <c r="C362" s="267" t="s">
        <v>687</v>
      </c>
      <c r="D362" s="59">
        <f t="shared" ref="D362:E362" si="90">SUM(D363:D365)</f>
        <v>3250</v>
      </c>
      <c r="E362" s="59">
        <f t="shared" si="90"/>
        <v>0</v>
      </c>
      <c r="F362" s="44">
        <f t="shared" si="74"/>
        <v>0</v>
      </c>
    </row>
    <row r="363" spans="1:6" ht="12.75" customHeight="1" x14ac:dyDescent="0.2">
      <c r="A363" s="62">
        <v>4111</v>
      </c>
      <c r="B363" s="63" t="s">
        <v>585</v>
      </c>
      <c r="C363" s="267" t="s">
        <v>688</v>
      </c>
      <c r="D363" s="193">
        <v>3250</v>
      </c>
      <c r="E363" s="193"/>
      <c r="F363" s="44">
        <f t="shared" si="74"/>
        <v>0</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14857.5</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c r="E370" s="193">
        <v>14857.5</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1599353.9999999998</v>
      </c>
      <c r="E373" s="59">
        <f t="shared" si="92"/>
        <v>3193979.71</v>
      </c>
      <c r="F373" s="44">
        <f t="shared" si="74"/>
        <v>199.704362511364</v>
      </c>
    </row>
    <row r="374" spans="1:6" ht="12.75" customHeight="1" x14ac:dyDescent="0.2">
      <c r="A374" s="62">
        <v>421</v>
      </c>
      <c r="B374" s="63" t="s">
        <v>702</v>
      </c>
      <c r="C374" s="267" t="s">
        <v>703</v>
      </c>
      <c r="D374" s="59">
        <f t="shared" ref="D374:E374" si="93">SUM(D375:D378)</f>
        <v>1490661.3099999998</v>
      </c>
      <c r="E374" s="59">
        <f t="shared" si="93"/>
        <v>3089650.86</v>
      </c>
      <c r="F374" s="44">
        <f t="shared" si="74"/>
        <v>207.26712629309475</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954161.94</v>
      </c>
      <c r="E376" s="193">
        <v>926221.3</v>
      </c>
      <c r="F376" s="44">
        <f t="shared" si="74"/>
        <v>97.071708812866717</v>
      </c>
    </row>
    <row r="377" spans="1:6" ht="12.75" customHeight="1" x14ac:dyDescent="0.2">
      <c r="A377" s="62">
        <v>4213</v>
      </c>
      <c r="B377" s="63" t="s">
        <v>613</v>
      </c>
      <c r="C377" s="267" t="s">
        <v>706</v>
      </c>
      <c r="D377" s="193">
        <v>206267.17</v>
      </c>
      <c r="E377" s="193">
        <v>1308613.24</v>
      </c>
      <c r="F377" s="44">
        <f t="shared" si="74"/>
        <v>634.4263316358099</v>
      </c>
    </row>
    <row r="378" spans="1:6" ht="12.75" customHeight="1" x14ac:dyDescent="0.2">
      <c r="A378" s="62">
        <v>4214</v>
      </c>
      <c r="B378" s="63" t="s">
        <v>615</v>
      </c>
      <c r="C378" s="267" t="s">
        <v>707</v>
      </c>
      <c r="D378" s="193">
        <v>330232.2</v>
      </c>
      <c r="E378" s="193">
        <v>854816.32</v>
      </c>
      <c r="F378" s="44">
        <f t="shared" si="74"/>
        <v>258.85311002379535</v>
      </c>
    </row>
    <row r="379" spans="1:6" ht="12.75" customHeight="1" x14ac:dyDescent="0.2">
      <c r="A379" s="62">
        <v>422</v>
      </c>
      <c r="B379" s="63" t="s">
        <v>708</v>
      </c>
      <c r="C379" s="267" t="s">
        <v>709</v>
      </c>
      <c r="D379" s="59">
        <f t="shared" ref="D379:E379" si="94">SUM(D380:D387)</f>
        <v>93612.89</v>
      </c>
      <c r="E379" s="59">
        <f t="shared" si="94"/>
        <v>16828.849999999999</v>
      </c>
      <c r="F379" s="44">
        <f t="shared" si="74"/>
        <v>17.977064910612199</v>
      </c>
    </row>
    <row r="380" spans="1:6" ht="12.75" customHeight="1" x14ac:dyDescent="0.2">
      <c r="A380" s="62">
        <v>4221</v>
      </c>
      <c r="B380" s="63" t="s">
        <v>619</v>
      </c>
      <c r="C380" s="267" t="s">
        <v>710</v>
      </c>
      <c r="D380" s="193">
        <v>2437.5</v>
      </c>
      <c r="E380" s="193">
        <v>6200.25</v>
      </c>
      <c r="F380" s="44">
        <f t="shared" si="74"/>
        <v>254.36923076923077</v>
      </c>
    </row>
    <row r="381" spans="1:6" ht="12.75" customHeight="1" x14ac:dyDescent="0.2">
      <c r="A381" s="62">
        <v>4222</v>
      </c>
      <c r="B381" s="63" t="s">
        <v>711</v>
      </c>
      <c r="C381" s="267" t="s">
        <v>712</v>
      </c>
      <c r="D381" s="193">
        <v>1519.9</v>
      </c>
      <c r="E381" s="193">
        <v>170</v>
      </c>
      <c r="F381" s="44">
        <f t="shared" si="74"/>
        <v>11.184946378051187</v>
      </c>
    </row>
    <row r="382" spans="1:6" ht="12.75" customHeight="1" x14ac:dyDescent="0.2">
      <c r="A382" s="62">
        <v>4223</v>
      </c>
      <c r="B382" s="63" t="s">
        <v>623</v>
      </c>
      <c r="C382" s="267" t="s">
        <v>713</v>
      </c>
      <c r="D382" s="193"/>
      <c r="E382" s="193">
        <v>5748.6</v>
      </c>
      <c r="F382" s="44" t="str">
        <f t="shared" si="74"/>
        <v>-</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89655.49</v>
      </c>
      <c r="E386" s="193">
        <v>4710</v>
      </c>
      <c r="F386" s="44">
        <f t="shared" si="74"/>
        <v>5.2534429291502391</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15079.8</v>
      </c>
      <c r="E401" s="59">
        <f t="shared" si="98"/>
        <v>87500</v>
      </c>
      <c r="F401" s="44">
        <f t="shared" si="74"/>
        <v>580.2464223663444</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0</v>
      </c>
      <c r="F404" s="44" t="str">
        <f t="shared" si="74"/>
        <v>-</v>
      </c>
    </row>
    <row r="405" spans="1:6" ht="12.75" customHeight="1" x14ac:dyDescent="0.2">
      <c r="A405" s="62">
        <v>4264</v>
      </c>
      <c r="B405" s="63" t="s">
        <v>668</v>
      </c>
      <c r="C405" s="267" t="s">
        <v>742</v>
      </c>
      <c r="D405" s="193">
        <v>15079.8</v>
      </c>
      <c r="E405" s="193">
        <v>87500</v>
      </c>
      <c r="F405" s="44">
        <f t="shared" si="74"/>
        <v>580.2464223663444</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1599243.1699999997</v>
      </c>
      <c r="E418" s="59">
        <f t="shared" si="104"/>
        <v>2173105.2599999998</v>
      </c>
      <c r="F418" s="44">
        <f t="shared" si="74"/>
        <v>135.88335412431368</v>
      </c>
    </row>
    <row r="419" spans="1:6" ht="12.75" customHeight="1" x14ac:dyDescent="0.2">
      <c r="A419" s="62">
        <v>92212</v>
      </c>
      <c r="B419" s="63" t="s">
        <v>767</v>
      </c>
      <c r="C419" s="267" t="s">
        <v>768</v>
      </c>
      <c r="D419" s="193">
        <v>1342649.6</v>
      </c>
      <c r="E419" s="193">
        <v>471911.54</v>
      </c>
      <c r="F419" s="44">
        <f t="shared" si="74"/>
        <v>35.147780925119996</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10976.27</v>
      </c>
      <c r="F421" s="44" t="str">
        <f t="shared" si="74"/>
        <v>-</v>
      </c>
    </row>
    <row r="422" spans="1:6" ht="12.75" customHeight="1" x14ac:dyDescent="0.2">
      <c r="A422" s="62" t="s">
        <v>555</v>
      </c>
      <c r="B422" s="63" t="s">
        <v>772</v>
      </c>
      <c r="C422" s="267" t="s">
        <v>773</v>
      </c>
      <c r="D422" s="59">
        <f>D6+D308</f>
        <v>5507095.5700000003</v>
      </c>
      <c r="E422" s="59">
        <f>E6+E308</f>
        <v>7393839.8600000003</v>
      </c>
      <c r="F422" s="44">
        <f t="shared" si="74"/>
        <v>134.26024237309539</v>
      </c>
    </row>
    <row r="423" spans="1:6" ht="12.75" customHeight="1" x14ac:dyDescent="0.2">
      <c r="A423" s="62" t="s">
        <v>555</v>
      </c>
      <c r="B423" s="63" t="s">
        <v>774</v>
      </c>
      <c r="C423" s="267" t="s">
        <v>775</v>
      </c>
      <c r="D423" s="59">
        <f t="shared" ref="D423:E423" si="105">D299+D360</f>
        <v>4828139.29</v>
      </c>
      <c r="E423" s="59">
        <f t="shared" si="105"/>
        <v>7469572.7599999988</v>
      </c>
      <c r="F423" s="44">
        <f t="shared" si="74"/>
        <v>154.70913971912353</v>
      </c>
    </row>
    <row r="424" spans="1:6" ht="12.75" customHeight="1" x14ac:dyDescent="0.2">
      <c r="A424" s="62" t="s">
        <v>555</v>
      </c>
      <c r="B424" s="63" t="s">
        <v>776</v>
      </c>
      <c r="C424" s="267" t="s">
        <v>777</v>
      </c>
      <c r="D424" s="59">
        <f t="shared" ref="D424:E424" si="106">IF(D422&gt;=D423,D422-D423,0)</f>
        <v>678956.28000000026</v>
      </c>
      <c r="E424" s="59">
        <f t="shared" si="106"/>
        <v>0</v>
      </c>
      <c r="F424" s="44">
        <f t="shared" si="74"/>
        <v>0</v>
      </c>
    </row>
    <row r="425" spans="1:6" ht="12.75" customHeight="1" x14ac:dyDescent="0.2">
      <c r="A425" s="62" t="s">
        <v>555</v>
      </c>
      <c r="B425" s="63" t="s">
        <v>778</v>
      </c>
      <c r="C425" s="267" t="s">
        <v>779</v>
      </c>
      <c r="D425" s="59">
        <f t="shared" ref="D425:E425" si="107">IF(D423&gt;=D422,D423-D422,0)</f>
        <v>0</v>
      </c>
      <c r="E425" s="59">
        <f t="shared" si="107"/>
        <v>75732.89999999851</v>
      </c>
      <c r="F425" s="44" t="str">
        <f t="shared" si="74"/>
        <v>-</v>
      </c>
    </row>
    <row r="426" spans="1:6" ht="12.75" customHeight="1" x14ac:dyDescent="0.2">
      <c r="A426" s="271" t="s">
        <v>780</v>
      </c>
      <c r="B426" s="182" t="s">
        <v>781</v>
      </c>
      <c r="C426" s="272" t="s">
        <v>782</v>
      </c>
      <c r="D426" s="59">
        <f t="shared" ref="D426:E426" si="108">IF(D302-D303+D419-D420&gt;=0,D302-D303+D419-D420,0)</f>
        <v>3959363.1</v>
      </c>
      <c r="E426" s="59">
        <f t="shared" si="108"/>
        <v>3220987.33</v>
      </c>
      <c r="F426" s="44">
        <f t="shared" si="74"/>
        <v>81.351147865170532</v>
      </c>
    </row>
    <row r="427" spans="1:6" ht="12.75" customHeight="1" x14ac:dyDescent="0.2">
      <c r="A427" s="271" t="s">
        <v>780</v>
      </c>
      <c r="B427" s="63" t="s">
        <v>783</v>
      </c>
      <c r="C427" s="272" t="s">
        <v>784</v>
      </c>
      <c r="D427" s="59">
        <f t="shared" ref="D427:E427" si="109">IF(D303-D302+D420-D419&gt;=0,D303-D302+D420-D419,0)</f>
        <v>0</v>
      </c>
      <c r="E427" s="59">
        <f t="shared" si="109"/>
        <v>0</v>
      </c>
      <c r="F427" s="44" t="str">
        <f t="shared" si="74"/>
        <v>-</v>
      </c>
    </row>
    <row r="428" spans="1:6" ht="24" x14ac:dyDescent="0.2">
      <c r="A428" s="269" t="s">
        <v>785</v>
      </c>
      <c r="B428" s="263" t="s">
        <v>3515</v>
      </c>
      <c r="C428" s="270" t="s">
        <v>786</v>
      </c>
      <c r="D428" s="80">
        <f t="shared" ref="D428:E428" si="110">D304+D421</f>
        <v>519928.69</v>
      </c>
      <c r="E428" s="80">
        <f t="shared" si="110"/>
        <v>656100.42000000004</v>
      </c>
      <c r="F428" s="60">
        <f t="shared" si="74"/>
        <v>126.19046277288525</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97653.71</v>
      </c>
      <c r="E535" s="59">
        <f>E536+E571+E584+E597+E629</f>
        <v>59032.14</v>
      </c>
      <c r="F535" s="44">
        <f t="shared" si="111"/>
        <v>60.450483652899614</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7894.71</v>
      </c>
      <c r="E584" s="59">
        <f t="shared" si="150"/>
        <v>7894.71</v>
      </c>
      <c r="F584" s="44">
        <f t="shared" si="111"/>
        <v>100</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7894.71</v>
      </c>
      <c r="E589" s="59">
        <f t="shared" si="152"/>
        <v>7894.71</v>
      </c>
      <c r="F589" s="44">
        <f t="shared" si="111"/>
        <v>100</v>
      </c>
    </row>
    <row r="590" spans="1:6" ht="12.75" customHeight="1" x14ac:dyDescent="0.2">
      <c r="A590" s="62">
        <v>5321</v>
      </c>
      <c r="B590" s="64" t="s">
        <v>1086</v>
      </c>
      <c r="C590" s="267" t="s">
        <v>1087</v>
      </c>
      <c r="D590" s="193">
        <v>7894.71</v>
      </c>
      <c r="E590" s="193">
        <v>7894.71</v>
      </c>
      <c r="F590" s="44">
        <f t="shared" si="111"/>
        <v>100</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89759</v>
      </c>
      <c r="E597" s="59">
        <f t="shared" si="155"/>
        <v>51137.43</v>
      </c>
      <c r="F597" s="44">
        <f t="shared" si="111"/>
        <v>56.971924820909322</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63522.51</v>
      </c>
      <c r="E609" s="59">
        <f t="shared" si="159"/>
        <v>51137.43</v>
      </c>
      <c r="F609" s="44">
        <f t="shared" si="111"/>
        <v>80.50284851779314</v>
      </c>
    </row>
    <row r="610" spans="1:6" ht="24" x14ac:dyDescent="0.2">
      <c r="A610" s="62">
        <v>5443</v>
      </c>
      <c r="B610" s="63" t="s">
        <v>1123</v>
      </c>
      <c r="C610" s="267" t="s">
        <v>1124</v>
      </c>
      <c r="D610" s="193">
        <v>63522.51</v>
      </c>
      <c r="E610" s="193">
        <v>51137.43</v>
      </c>
      <c r="F610" s="44">
        <f t="shared" si="111"/>
        <v>80.50284851779314</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26236.49</v>
      </c>
      <c r="E621" s="59">
        <f t="shared" si="161"/>
        <v>0</v>
      </c>
      <c r="F621" s="44">
        <f t="shared" si="111"/>
        <v>0</v>
      </c>
    </row>
    <row r="622" spans="1:6" ht="12.75" customHeight="1" x14ac:dyDescent="0.2">
      <c r="A622" s="62">
        <v>5471</v>
      </c>
      <c r="B622" s="63" t="s">
        <v>1147</v>
      </c>
      <c r="C622" s="267" t="s">
        <v>1148</v>
      </c>
      <c r="D622" s="193">
        <v>26236.49</v>
      </c>
      <c r="E622" s="193">
        <v>0</v>
      </c>
      <c r="F622" s="44">
        <f t="shared" si="111"/>
        <v>0</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97653.71</v>
      </c>
      <c r="E640" s="59">
        <f>IF(E535-E430&gt;=0,E535-E430,0)</f>
        <v>59032.14</v>
      </c>
      <c r="F640" s="44">
        <f t="shared" si="111"/>
        <v>60.450483652899614</v>
      </c>
    </row>
    <row r="641" spans="1:6" ht="12.75" customHeight="1" x14ac:dyDescent="0.2">
      <c r="A641" s="62">
        <v>92213</v>
      </c>
      <c r="B641" s="63" t="s">
        <v>1183</v>
      </c>
      <c r="C641" s="267" t="s">
        <v>1184</v>
      </c>
      <c r="D641" s="193">
        <v>204022.82</v>
      </c>
      <c r="E641" s="193">
        <v>204022.82</v>
      </c>
      <c r="F641" s="44">
        <f t="shared" si="111"/>
        <v>100</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5507095.5700000003</v>
      </c>
      <c r="E643" s="59">
        <f>E422+E430</f>
        <v>7393839.8600000003</v>
      </c>
      <c r="F643" s="44">
        <f t="shared" si="111"/>
        <v>134.26024237309539</v>
      </c>
    </row>
    <row r="644" spans="1:6" ht="12.75" customHeight="1" x14ac:dyDescent="0.2">
      <c r="A644" s="62" t="s">
        <v>555</v>
      </c>
      <c r="B644" s="63" t="s">
        <v>1189</v>
      </c>
      <c r="C644" s="267" t="s">
        <v>1190</v>
      </c>
      <c r="D644" s="59">
        <f>D423+D535</f>
        <v>4925793</v>
      </c>
      <c r="E644" s="59">
        <f>E423+E535</f>
        <v>7528604.8999999985</v>
      </c>
      <c r="F644" s="44">
        <f t="shared" si="111"/>
        <v>152.84046446937575</v>
      </c>
    </row>
    <row r="645" spans="1:6" ht="12.75" customHeight="1" x14ac:dyDescent="0.2">
      <c r="A645" s="62" t="s">
        <v>555</v>
      </c>
      <c r="B645" s="63" t="s">
        <v>1191</v>
      </c>
      <c r="C645" s="267" t="s">
        <v>1192</v>
      </c>
      <c r="D645" s="59">
        <f t="shared" ref="D645:E645" si="166">IF(D643&gt;=D644,D643-D644,0)</f>
        <v>581302.5700000003</v>
      </c>
      <c r="E645" s="59">
        <f t="shared" si="166"/>
        <v>0</v>
      </c>
      <c r="F645" s="44">
        <f t="shared" si="111"/>
        <v>0</v>
      </c>
    </row>
    <row r="646" spans="1:6" ht="12.75" customHeight="1" x14ac:dyDescent="0.2">
      <c r="A646" s="62" t="s">
        <v>555</v>
      </c>
      <c r="B646" s="63" t="s">
        <v>1193</v>
      </c>
      <c r="C646" s="267" t="s">
        <v>1194</v>
      </c>
      <c r="D646" s="59">
        <f t="shared" ref="D646:E646" si="167">IF(D644&gt;=D643,D644-D643,0)</f>
        <v>0</v>
      </c>
      <c r="E646" s="59">
        <f t="shared" si="167"/>
        <v>134765.03999999817</v>
      </c>
      <c r="F646" s="44" t="str">
        <f t="shared" si="111"/>
        <v>-</v>
      </c>
    </row>
    <row r="647" spans="1:6" ht="24" x14ac:dyDescent="0.2">
      <c r="A647" s="271" t="s">
        <v>1195</v>
      </c>
      <c r="B647" s="63" t="s">
        <v>1196</v>
      </c>
      <c r="C647" s="272" t="s">
        <v>1195</v>
      </c>
      <c r="D647" s="59">
        <f>IF(D426-D427+D641-D642&gt;=0,D426-D427+D641-D642,0)</f>
        <v>4163385.92</v>
      </c>
      <c r="E647" s="59">
        <f>IF(E426-E427+E641-E642&gt;=0,E426-E427+E641-E642,0)</f>
        <v>3425010.15</v>
      </c>
      <c r="F647" s="44">
        <f t="shared" si="111"/>
        <v>82.265017363559707</v>
      </c>
    </row>
    <row r="648" spans="1:6" ht="24" x14ac:dyDescent="0.2">
      <c r="A648" s="271" t="s">
        <v>1197</v>
      </c>
      <c r="B648" s="63" t="s">
        <v>1198</v>
      </c>
      <c r="C648" s="272" t="s">
        <v>1197</v>
      </c>
      <c r="D648" s="59">
        <f>IF(D427-D426+D642-D641&gt;=0,D427-D426+D642-D641,0)</f>
        <v>0</v>
      </c>
      <c r="E648" s="59">
        <f>IF(E427-E426+E642-E641&gt;=0,E427-E426+E642-E641,0)</f>
        <v>0</v>
      </c>
      <c r="F648" s="44" t="str">
        <f t="shared" si="111"/>
        <v>-</v>
      </c>
    </row>
    <row r="649" spans="1:6" ht="24" x14ac:dyDescent="0.2">
      <c r="A649" s="62" t="s">
        <v>555</v>
      </c>
      <c r="B649" s="63" t="s">
        <v>1199</v>
      </c>
      <c r="C649" s="267" t="s">
        <v>1200</v>
      </c>
      <c r="D649" s="59">
        <f t="shared" ref="D649:E649" si="168">IF(D645+D647-D646-D648&gt;=0,D645+D647-D646-D648,0)</f>
        <v>4744688.49</v>
      </c>
      <c r="E649" s="59">
        <f t="shared" si="168"/>
        <v>3290245.1100000017</v>
      </c>
      <c r="F649" s="44">
        <f t="shared" si="111"/>
        <v>69.345861523566569</v>
      </c>
    </row>
    <row r="650" spans="1:6" ht="24" x14ac:dyDescent="0.2">
      <c r="A650" s="62" t="s">
        <v>555</v>
      </c>
      <c r="B650" s="63" t="s">
        <v>1201</v>
      </c>
      <c r="C650" s="267" t="s">
        <v>1202</v>
      </c>
      <c r="D650" s="59">
        <f t="shared" ref="D650:E650" si="169">IF(D646+D648-D645-D647&gt;=0,D646+D648-D645-D647,0)</f>
        <v>0</v>
      </c>
      <c r="E650" s="59">
        <f t="shared" si="169"/>
        <v>0</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4721664</v>
      </c>
      <c r="E653" s="193">
        <v>4168025.17</v>
      </c>
      <c r="F653" s="44">
        <f t="shared" ref="F653:F740" si="170">IF(D653&lt;&gt;0,IF(E653/D653&gt;=100,"&gt;&gt;100",E653/D653*100),"-")</f>
        <v>88.27449750765831</v>
      </c>
    </row>
    <row r="654" spans="1:6" ht="12.75" customHeight="1" x14ac:dyDescent="0.2">
      <c r="A654" s="62" t="s">
        <v>1208</v>
      </c>
      <c r="B654" s="63" t="s">
        <v>1209</v>
      </c>
      <c r="C654" s="267" t="s">
        <v>1208</v>
      </c>
      <c r="D654" s="193">
        <v>5950611.5899999999</v>
      </c>
      <c r="E654" s="193">
        <v>8087582.7300000004</v>
      </c>
      <c r="F654" s="44">
        <f t="shared" si="170"/>
        <v>135.91179003501389</v>
      </c>
    </row>
    <row r="655" spans="1:6" ht="12.75" customHeight="1" x14ac:dyDescent="0.2">
      <c r="A655" s="62" t="s">
        <v>1210</v>
      </c>
      <c r="B655" s="63" t="s">
        <v>1211</v>
      </c>
      <c r="C655" s="267" t="s">
        <v>1210</v>
      </c>
      <c r="D655" s="193">
        <v>5482060.9000000004</v>
      </c>
      <c r="E655" s="193">
        <v>7682067.8200000003</v>
      </c>
      <c r="F655" s="44">
        <f t="shared" si="170"/>
        <v>140.13101933982529</v>
      </c>
    </row>
    <row r="656" spans="1:6" ht="24" x14ac:dyDescent="0.2">
      <c r="A656" s="62">
        <v>11</v>
      </c>
      <c r="B656" s="63" t="s">
        <v>1212</v>
      </c>
      <c r="C656" s="267" t="s">
        <v>1213</v>
      </c>
      <c r="D656" s="59">
        <f t="shared" ref="D656:E656" si="171">+D653+D654-D655</f>
        <v>5190214.6899999995</v>
      </c>
      <c r="E656" s="59">
        <f t="shared" si="171"/>
        <v>4573540.08</v>
      </c>
      <c r="F656" s="44">
        <f t="shared" si="170"/>
        <v>88.118514419294684</v>
      </c>
    </row>
    <row r="657" spans="1:6" ht="24" x14ac:dyDescent="0.2">
      <c r="A657" s="62" t="s">
        <v>555</v>
      </c>
      <c r="B657" s="63" t="s">
        <v>1214</v>
      </c>
      <c r="C657" s="267" t="s">
        <v>1215</v>
      </c>
      <c r="D657" s="273">
        <v>12</v>
      </c>
      <c r="E657" s="273">
        <v>12</v>
      </c>
      <c r="F657" s="44">
        <f t="shared" si="170"/>
        <v>100</v>
      </c>
    </row>
    <row r="658" spans="1:6" ht="24" x14ac:dyDescent="0.2">
      <c r="A658" s="62" t="s">
        <v>555</v>
      </c>
      <c r="B658" s="63" t="s">
        <v>1216</v>
      </c>
      <c r="C658" s="267" t="s">
        <v>1217</v>
      </c>
      <c r="D658" s="273">
        <v>0</v>
      </c>
      <c r="E658" s="273">
        <v>0</v>
      </c>
      <c r="F658" s="44" t="str">
        <f t="shared" si="170"/>
        <v>-</v>
      </c>
    </row>
    <row r="659" spans="1:6" ht="12.75" customHeight="1" x14ac:dyDescent="0.2">
      <c r="A659" s="62" t="s">
        <v>555</v>
      </c>
      <c r="B659" s="63" t="s">
        <v>1218</v>
      </c>
      <c r="C659" s="267" t="s">
        <v>1219</v>
      </c>
      <c r="D659" s="273">
        <v>10</v>
      </c>
      <c r="E659" s="273">
        <v>10</v>
      </c>
      <c r="F659" s="44">
        <f t="shared" si="170"/>
        <v>100</v>
      </c>
    </row>
    <row r="660" spans="1:6" ht="12.75" customHeight="1" x14ac:dyDescent="0.2">
      <c r="A660" s="62" t="s">
        <v>555</v>
      </c>
      <c r="B660" s="63" t="s">
        <v>1220</v>
      </c>
      <c r="C660" s="267" t="s">
        <v>1221</v>
      </c>
      <c r="D660" s="273">
        <v>0</v>
      </c>
      <c r="E660" s="273">
        <v>0</v>
      </c>
      <c r="F660" s="44" t="str">
        <f t="shared" si="170"/>
        <v>-</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72974.11</v>
      </c>
      <c r="E662" s="191">
        <v>67807.490000000005</v>
      </c>
      <c r="F662" s="70">
        <f t="shared" si="170"/>
        <v>92.919927355057851</v>
      </c>
    </row>
    <row r="663" spans="1:6" ht="12.75" customHeight="1" x14ac:dyDescent="0.2">
      <c r="A663" s="69">
        <v>61316</v>
      </c>
      <c r="B663" s="64" t="s">
        <v>3284</v>
      </c>
      <c r="C663" s="300" t="s">
        <v>3285</v>
      </c>
      <c r="D663" s="191">
        <v>0</v>
      </c>
      <c r="E663" s="191">
        <v>361914.75</v>
      </c>
      <c r="F663" s="70" t="str">
        <f t="shared" si="170"/>
        <v>-</v>
      </c>
    </row>
    <row r="664" spans="1:6" ht="12.75" customHeight="1" x14ac:dyDescent="0.2">
      <c r="A664" s="69" t="s">
        <v>3389</v>
      </c>
      <c r="B664" s="64" t="s">
        <v>3390</v>
      </c>
      <c r="C664" s="300" t="s">
        <v>3389</v>
      </c>
      <c r="D664" s="191">
        <v>479412.24</v>
      </c>
      <c r="E664" s="191">
        <v>360565.07</v>
      </c>
      <c r="F664" s="70">
        <f t="shared" si="170"/>
        <v>75.209817337997038</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20624</v>
      </c>
      <c r="E669" s="193">
        <v>22328</v>
      </c>
      <c r="F669" s="44">
        <f t="shared" si="170"/>
        <v>108.26221877424361</v>
      </c>
    </row>
    <row r="670" spans="1:6" ht="12.75" customHeight="1" x14ac:dyDescent="0.2">
      <c r="A670" s="62">
        <v>63312</v>
      </c>
      <c r="B670" s="63" t="s">
        <v>1233</v>
      </c>
      <c r="C670" s="267" t="s">
        <v>1234</v>
      </c>
      <c r="D670" s="193">
        <v>0</v>
      </c>
      <c r="E670" s="193">
        <v>9112</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0</v>
      </c>
      <c r="E672" s="193">
        <v>0</v>
      </c>
      <c r="F672" s="44" t="str">
        <f t="shared" si="170"/>
        <v>-</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0</v>
      </c>
      <c r="E676" s="193">
        <v>0</v>
      </c>
      <c r="F676" s="44" t="str">
        <f t="shared" si="170"/>
        <v>-</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25515</v>
      </c>
      <c r="E678" s="191">
        <v>0</v>
      </c>
      <c r="F678" s="70">
        <f t="shared" si="170"/>
        <v>0</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2129.9</v>
      </c>
      <c r="E711" s="191">
        <v>9792.39</v>
      </c>
      <c r="F711" s="70">
        <f t="shared" si="170"/>
        <v>459.75820461054502</v>
      </c>
    </row>
    <row r="712" spans="1:6" ht="12.75" customHeight="1" x14ac:dyDescent="0.2">
      <c r="A712" s="69" t="s">
        <v>3397</v>
      </c>
      <c r="B712" s="64" t="s">
        <v>3399</v>
      </c>
      <c r="C712" s="300" t="s">
        <v>3397</v>
      </c>
      <c r="D712" s="191">
        <v>12507.16</v>
      </c>
      <c r="E712" s="191">
        <v>7479.11</v>
      </c>
      <c r="F712" s="70">
        <f t="shared" si="170"/>
        <v>59.798627346256062</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53</v>
      </c>
      <c r="E724" s="191">
        <v>68.75</v>
      </c>
      <c r="F724" s="70">
        <f t="shared" si="170"/>
        <v>129.71698113207549</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0</v>
      </c>
      <c r="E732" s="191">
        <v>0</v>
      </c>
      <c r="F732" s="70" t="str">
        <f t="shared" si="170"/>
        <v>-</v>
      </c>
    </row>
    <row r="733" spans="1:6" ht="12.75" customHeight="1" x14ac:dyDescent="0.2">
      <c r="A733" s="69">
        <v>31215</v>
      </c>
      <c r="B733" s="64" t="s">
        <v>1319</v>
      </c>
      <c r="C733" s="301" t="s">
        <v>1320</v>
      </c>
      <c r="D733" s="191">
        <v>993.02</v>
      </c>
      <c r="E733" s="191">
        <v>1171.8900000000001</v>
      </c>
      <c r="F733" s="70">
        <f t="shared" si="170"/>
        <v>118.01272884735454</v>
      </c>
    </row>
    <row r="734" spans="1:6" ht="12.75" customHeight="1" x14ac:dyDescent="0.2">
      <c r="A734" s="69">
        <v>32121</v>
      </c>
      <c r="B734" s="64" t="s">
        <v>1321</v>
      </c>
      <c r="C734" s="301" t="s">
        <v>1322</v>
      </c>
      <c r="D734" s="191">
        <v>3728.65</v>
      </c>
      <c r="E734" s="191">
        <v>3418.95</v>
      </c>
      <c r="F734" s="70">
        <f t="shared" si="170"/>
        <v>91.694044761508849</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0</v>
      </c>
      <c r="E736" s="193">
        <v>0</v>
      </c>
      <c r="F736" s="44" t="str">
        <f t="shared" si="170"/>
        <v>-</v>
      </c>
    </row>
    <row r="737" spans="1:6" ht="12.75" customHeight="1" x14ac:dyDescent="0.2">
      <c r="A737" s="62" t="s">
        <v>1327</v>
      </c>
      <c r="B737" s="63" t="s">
        <v>1328</v>
      </c>
      <c r="C737" s="267" t="s">
        <v>1327</v>
      </c>
      <c r="D737" s="193">
        <v>118.28</v>
      </c>
      <c r="E737" s="193">
        <v>15596.55</v>
      </c>
      <c r="F737" s="44" t="str">
        <f t="shared" si="170"/>
        <v>&gt;&gt;100</v>
      </c>
    </row>
    <row r="738" spans="1:6" ht="12.75" customHeight="1" x14ac:dyDescent="0.2">
      <c r="A738" s="62" t="s">
        <v>1329</v>
      </c>
      <c r="B738" s="63" t="s">
        <v>1330</v>
      </c>
      <c r="C738" s="267" t="s">
        <v>1329</v>
      </c>
      <c r="D738" s="193">
        <v>4630.28</v>
      </c>
      <c r="E738" s="193">
        <v>12209.93</v>
      </c>
      <c r="F738" s="44">
        <f t="shared" si="170"/>
        <v>263.69744378309736</v>
      </c>
    </row>
    <row r="739" spans="1:6" ht="12.75" customHeight="1" x14ac:dyDescent="0.2">
      <c r="A739" s="69" t="s">
        <v>1331</v>
      </c>
      <c r="B739" s="64" t="s">
        <v>1332</v>
      </c>
      <c r="C739" s="301" t="s">
        <v>1331</v>
      </c>
      <c r="D739" s="191">
        <v>40</v>
      </c>
      <c r="E739" s="191">
        <v>45</v>
      </c>
      <c r="F739" s="70">
        <f t="shared" si="170"/>
        <v>112.5</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14666.42</v>
      </c>
      <c r="E741" s="191">
        <v>28809.99</v>
      </c>
      <c r="F741" s="70">
        <f t="shared" ref="F741:F1006" si="172">IF(D741&lt;&gt;0,IF(E741/D741&gt;=100,"&gt;&gt;100",E741/D741*100),"-")</f>
        <v>196.43505368044828</v>
      </c>
    </row>
    <row r="742" spans="1:6" ht="12.75" customHeight="1" x14ac:dyDescent="0.2">
      <c r="A742" s="69" t="s">
        <v>1337</v>
      </c>
      <c r="B742" s="64" t="s">
        <v>1338</v>
      </c>
      <c r="C742" s="301" t="s">
        <v>1337</v>
      </c>
      <c r="D742" s="191">
        <v>2166</v>
      </c>
      <c r="E742" s="191">
        <v>1236.3399999999999</v>
      </c>
      <c r="F742" s="70">
        <f t="shared" si="172"/>
        <v>57.079409048938132</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9217.91</v>
      </c>
      <c r="E762" s="193">
        <v>4081.09</v>
      </c>
      <c r="F762" s="44">
        <f t="shared" si="172"/>
        <v>44.273484987377834</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3981.69</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700</v>
      </c>
      <c r="E780" s="191">
        <v>700</v>
      </c>
      <c r="F780" s="70">
        <f t="shared" si="172"/>
        <v>100</v>
      </c>
    </row>
    <row r="781" spans="1:6" ht="12.75" customHeight="1" x14ac:dyDescent="0.2">
      <c r="A781" s="69">
        <v>36315</v>
      </c>
      <c r="B781" s="64" t="s">
        <v>1410</v>
      </c>
      <c r="C781" s="301" t="s">
        <v>1411</v>
      </c>
      <c r="D781" s="191">
        <v>106453.12</v>
      </c>
      <c r="E781" s="191">
        <v>138162.56</v>
      </c>
      <c r="F781" s="70">
        <f t="shared" si="172"/>
        <v>129.78723404255319</v>
      </c>
    </row>
    <row r="782" spans="1:6" ht="12.75" customHeight="1" x14ac:dyDescent="0.2">
      <c r="A782" s="69">
        <v>36316</v>
      </c>
      <c r="B782" s="64" t="s">
        <v>1412</v>
      </c>
      <c r="C782" s="301" t="s">
        <v>1413</v>
      </c>
      <c r="D782" s="191">
        <v>31500</v>
      </c>
      <c r="E782" s="191">
        <v>30000</v>
      </c>
      <c r="F782" s="70">
        <f t="shared" si="172"/>
        <v>95.238095238095227</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1657.23</v>
      </c>
      <c r="E787" s="191">
        <v>0</v>
      </c>
      <c r="F787" s="70">
        <f t="shared" si="172"/>
        <v>0</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23500</v>
      </c>
      <c r="E843" s="193">
        <v>26300</v>
      </c>
      <c r="F843" s="44">
        <f t="shared" si="172"/>
        <v>111.91489361702128</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27297</v>
      </c>
      <c r="E846" s="193">
        <v>26610</v>
      </c>
      <c r="F846" s="44">
        <f t="shared" si="172"/>
        <v>97.483239916474346</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9957</v>
      </c>
      <c r="E848" s="193">
        <v>4780</v>
      </c>
      <c r="F848" s="44">
        <f t="shared" si="172"/>
        <v>48.006427638847043</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17727.259999999998</v>
      </c>
      <c r="E850" s="193">
        <v>76990.19</v>
      </c>
      <c r="F850" s="44">
        <f t="shared" si="172"/>
        <v>434.3039477053984</v>
      </c>
    </row>
    <row r="851" spans="1:6" ht="12.75" customHeight="1" x14ac:dyDescent="0.2">
      <c r="A851" s="62">
        <v>37221</v>
      </c>
      <c r="B851" s="63" t="s">
        <v>1522</v>
      </c>
      <c r="C851" s="267" t="s">
        <v>1523</v>
      </c>
      <c r="D851" s="193">
        <v>18656.75</v>
      </c>
      <c r="E851" s="193">
        <v>19968.25</v>
      </c>
      <c r="F851" s="44">
        <f t="shared" si="172"/>
        <v>107.02962734667079</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7218.9</v>
      </c>
      <c r="E854" s="193">
        <v>10002.89</v>
      </c>
      <c r="F854" s="44">
        <f t="shared" si="172"/>
        <v>138.56529388133927</v>
      </c>
    </row>
    <row r="855" spans="1:6" ht="12.75" customHeight="1" x14ac:dyDescent="0.2">
      <c r="A855" s="62" t="s">
        <v>1529</v>
      </c>
      <c r="B855" s="63" t="s">
        <v>1530</v>
      </c>
      <c r="C855" s="267" t="s">
        <v>1529</v>
      </c>
      <c r="D855" s="193">
        <v>84434.18</v>
      </c>
      <c r="E855" s="193">
        <v>0</v>
      </c>
      <c r="F855" s="44">
        <f t="shared" si="172"/>
        <v>0</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23969.59</v>
      </c>
      <c r="E857" s="193">
        <v>42043.05</v>
      </c>
      <c r="F857" s="44">
        <f t="shared" si="172"/>
        <v>175.4016234737432</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63522.51</v>
      </c>
      <c r="E981" s="191">
        <v>51137.43</v>
      </c>
      <c r="F981" s="70">
        <f t="shared" si="172"/>
        <v>80.50284851779314</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26236.49</v>
      </c>
      <c r="E996" s="191">
        <v>0</v>
      </c>
      <c r="F996" s="70">
        <f t="shared" si="172"/>
        <v>0</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v>0</v>
      </c>
      <c r="F1012" s="70" t="str">
        <f t="shared" ref="F1012:F1019" si="176">IF(D1012&lt;&gt;0,IF(E1012/D1012&gt;=100,"&gt;&gt;100",E1012/D1012*100),"-")</f>
        <v>-</v>
      </c>
    </row>
    <row r="1013" spans="1:6" ht="24" x14ac:dyDescent="0.2">
      <c r="A1013" s="69" t="s">
        <v>1825</v>
      </c>
      <c r="B1013" s="64" t="s">
        <v>3565</v>
      </c>
      <c r="C1013" s="301" t="s">
        <v>1825</v>
      </c>
      <c r="D1013" s="306">
        <v>0</v>
      </c>
      <c r="E1013" s="306">
        <v>0</v>
      </c>
      <c r="F1013" s="70" t="str">
        <f t="shared" si="176"/>
        <v>-</v>
      </c>
    </row>
    <row r="1014" spans="1:6" ht="24" x14ac:dyDescent="0.2">
      <c r="A1014" s="69" t="s">
        <v>1826</v>
      </c>
      <c r="B1014" s="64" t="s">
        <v>3566</v>
      </c>
      <c r="C1014" s="301" t="s">
        <v>1826</v>
      </c>
      <c r="D1014" s="306">
        <v>0</v>
      </c>
      <c r="E1014" s="306">
        <v>0</v>
      </c>
      <c r="F1014" s="70" t="str">
        <f t="shared" si="176"/>
        <v>-</v>
      </c>
    </row>
    <row r="1015" spans="1:6" ht="24" x14ac:dyDescent="0.2">
      <c r="A1015" s="69">
        <v>26454</v>
      </c>
      <c r="B1015" s="64" t="s">
        <v>1827</v>
      </c>
      <c r="C1015" s="301" t="s">
        <v>1828</v>
      </c>
      <c r="D1015" s="306">
        <v>0</v>
      </c>
      <c r="E1015" s="306">
        <v>0</v>
      </c>
      <c r="F1015" s="70" t="str">
        <f t="shared" si="176"/>
        <v>-</v>
      </c>
    </row>
    <row r="1016" spans="1:6" ht="12.75" customHeight="1" x14ac:dyDescent="0.2">
      <c r="A1016" s="69" t="s">
        <v>1829</v>
      </c>
      <c r="B1016" s="64" t="s">
        <v>3567</v>
      </c>
      <c r="C1016" s="301" t="s">
        <v>1829</v>
      </c>
      <c r="D1016" s="306">
        <v>0</v>
      </c>
      <c r="E1016" s="306">
        <v>0</v>
      </c>
      <c r="F1016" s="70" t="str">
        <f t="shared" si="176"/>
        <v>-</v>
      </c>
    </row>
    <row r="1017" spans="1:6" ht="36" x14ac:dyDescent="0.2">
      <c r="A1017" s="69" t="s">
        <v>1830</v>
      </c>
      <c r="B1017" s="64" t="s">
        <v>1831</v>
      </c>
      <c r="C1017" s="301" t="s">
        <v>1832</v>
      </c>
      <c r="D1017" s="306">
        <v>0</v>
      </c>
      <c r="E1017" s="306">
        <v>0</v>
      </c>
      <c r="F1017" s="70" t="str">
        <f t="shared" si="176"/>
        <v>-</v>
      </c>
    </row>
    <row r="1018" spans="1:6" ht="12.75" customHeight="1" x14ac:dyDescent="0.2">
      <c r="A1018" s="69" t="s">
        <v>1833</v>
      </c>
      <c r="B1018" s="64" t="s">
        <v>3568</v>
      </c>
      <c r="C1018" s="301" t="s">
        <v>1833</v>
      </c>
      <c r="D1018" s="306">
        <v>0</v>
      </c>
      <c r="E1018" s="306">
        <v>0</v>
      </c>
      <c r="F1018" s="70" t="str">
        <f t="shared" si="176"/>
        <v>-</v>
      </c>
    </row>
    <row r="1019" spans="1:6" ht="24" x14ac:dyDescent="0.2">
      <c r="A1019" s="72">
        <v>26534</v>
      </c>
      <c r="B1019" s="73" t="s">
        <v>1834</v>
      </c>
      <c r="C1019" s="302" t="s">
        <v>1835</v>
      </c>
      <c r="D1019" s="307">
        <v>0</v>
      </c>
      <c r="E1019" s="307">
        <v>0</v>
      </c>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X993"/>
  <sheetViews>
    <sheetView showGridLines="0" zoomScaleNormal="100" workbookViewId="0">
      <selection activeCell="E1" sqref="E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t="s">
        <v>3650</v>
      </c>
      <c r="C1" s="288" t="s">
        <v>28</v>
      </c>
      <c r="D1" s="290">
        <v>22</v>
      </c>
      <c r="E1" s="289" t="s">
        <v>39</v>
      </c>
      <c r="F1" s="291" t="s">
        <v>3649</v>
      </c>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1482374.89</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8056587.2400000002</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5074801.18</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355479.25</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2390500.85</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v>14378.38</v>
      </c>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v>190436.85</v>
      </c>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v>221423.65</v>
      </c>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v>164651.32999999999</v>
      </c>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v>347984.46</v>
      </c>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v>1389946.41</v>
      </c>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2560493.89</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v>0</v>
      </c>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421292.17</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7724435.7800000003</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5195653.37</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353999.09</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2467467.36</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v>16780.7</v>
      </c>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v>191247.85</v>
      </c>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v>221423.65</v>
      </c>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v>171874.94</v>
      </c>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v>347984.46</v>
      </c>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v>1424875.32</v>
      </c>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2022042.17</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131705.75</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v>131705.75</v>
      </c>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375034.49</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1814526.3500000006</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854020.08</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34295.83</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33275.82</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14635.81</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18640.009999999998</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1020.01</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v>1020.01</v>
      </c>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v>0</v>
      </c>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819724.25</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376433.04</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319635.15000000002</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v>123656.06</v>
      </c>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960506.27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v>499.52</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182037.81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v>97264.81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v>550126.5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130577.63</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24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7</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36209</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Provjera</v>
      </c>
      <c r="C235" s="90" t="s">
        <v>3428</v>
      </c>
      <c r="D235" s="94"/>
      <c r="E235" s="50">
        <f>MAX(G235:K235)</f>
        <v>0</v>
      </c>
      <c r="F235" s="50">
        <f>MAX(L235:O235)</f>
        <v>1</v>
      </c>
      <c r="G235" s="50"/>
      <c r="H235" s="50"/>
      <c r="I235" s="50"/>
      <c r="J235" s="50"/>
      <c r="K235" s="50"/>
      <c r="L235" s="50">
        <f>IF(AND('PR-RAS'!D111&gt;0,'PR-RAS'!D722=0),1,0)</f>
        <v>1</v>
      </c>
      <c r="M235" s="50">
        <f>IF(AND('PR-RAS'!E111&gt;0,'PR-RAS'!E722=0),1,0)</f>
        <v>1</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O.K.</v>
      </c>
      <c r="C237" s="90" t="s">
        <v>2975</v>
      </c>
      <c r="D237" s="94"/>
      <c r="E237" s="50">
        <f t="shared" si="22"/>
        <v>0</v>
      </c>
      <c r="F237" s="50">
        <f t="shared" si="23"/>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21"/>
        <v>Provjera</v>
      </c>
      <c r="C238" s="90" t="s">
        <v>2976</v>
      </c>
      <c r="D238" s="94"/>
      <c r="E238" s="50">
        <f t="shared" si="22"/>
        <v>0</v>
      </c>
      <c r="F238" s="50">
        <f t="shared" si="23"/>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21"/>
        <v>O.K.</v>
      </c>
      <c r="C239" s="90" t="s">
        <v>2977</v>
      </c>
      <c r="D239" s="94"/>
      <c r="E239" s="50">
        <f t="shared" si="22"/>
        <v>0</v>
      </c>
      <c r="F239" s="50">
        <f t="shared" si="23"/>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Provjera</v>
      </c>
      <c r="C243" s="90" t="s">
        <v>3429</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Provjera</v>
      </c>
      <c r="C246" s="90" t="s">
        <v>2982</v>
      </c>
      <c r="D246" s="94"/>
      <c r="E246" s="50">
        <f t="shared" si="22"/>
        <v>0</v>
      </c>
      <c r="F246" s="50">
        <f t="shared" si="23"/>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21"/>
        <v>Provjera</v>
      </c>
      <c r="C247" s="90" t="s">
        <v>2983</v>
      </c>
      <c r="D247" s="94"/>
      <c r="E247" s="50">
        <f t="shared" si="22"/>
        <v>0</v>
      </c>
      <c r="F247" s="50">
        <f t="shared" si="23"/>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O.K.</v>
      </c>
      <c r="C293" s="90" t="s">
        <v>3450</v>
      </c>
      <c r="D293" s="94"/>
      <c r="E293" s="50">
        <f t="shared" si="22"/>
        <v>0</v>
      </c>
      <c r="F293" s="50">
        <f t="shared" si="23"/>
        <v>0</v>
      </c>
      <c r="G293" s="50"/>
      <c r="H293" s="50"/>
      <c r="I293" s="50"/>
      <c r="J293" s="50"/>
      <c r="K293" s="50"/>
      <c r="L293" s="50">
        <f>IF(AND(J3="DA",MAX('PR-RAS'!D653:D655)=0,MIN('PR-RAS'!D653:D655)=0),1,0)</f>
        <v>0</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 Fažana</cp:lastModifiedBy>
  <cp:lastPrinted>2025-10-09T19:20:37Z</cp:lastPrinted>
  <dcterms:created xsi:type="dcterms:W3CDTF">2022-04-01T05:14:30Z</dcterms:created>
  <dcterms:modified xsi:type="dcterms:W3CDTF">2025-10-09T19:20:47Z</dcterms:modified>
</cp:coreProperties>
</file>